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<sst xmlns="http://schemas.openxmlformats.org/spreadsheetml/2006/main" count="474" uniqueCount="82">
  <si>
    <t>Водоотведение</t>
  </si>
  <si>
    <t>Водоотведение повышающий коэфф</t>
  </si>
  <si>
    <t>Горячее водоснабжение</t>
  </si>
  <si>
    <t>Горячее водоснабжение повышающий коэфф</t>
  </si>
  <si>
    <t>Отопление</t>
  </si>
  <si>
    <t>Отопление повыш коэфф</t>
  </si>
  <si>
    <t>Пени</t>
  </si>
  <si>
    <t>Содержание и ремонт жилья</t>
  </si>
  <si>
    <t>Холодное водоснабжение</t>
  </si>
  <si>
    <t>Холодное водоснабжение ОДН</t>
  </si>
  <si>
    <t>Холодное водоснабжение повышающий коэфф</t>
  </si>
  <si>
    <t>ТО слаботочных систем (пожарная сигнализация, дымоудаление)</t>
  </si>
  <si>
    <t>Электроэнергия</t>
  </si>
  <si>
    <t>Электроэнергия МОП</t>
  </si>
  <si>
    <t>Электроэнергия превышающий норматив</t>
  </si>
  <si>
    <t>Санаторная, д. 9б</t>
  </si>
  <si>
    <t>Газоснабжение (для подогрева Хол.Воды и Отопления)</t>
  </si>
  <si>
    <t>ТиАО (котельная, ЦТП, ХВО, ГРПШ)</t>
  </si>
  <si>
    <t>ТиАО наружных сетей (ливневой и быт.кан., сетей эл.снаб.)</t>
  </si>
  <si>
    <t>ТО (круглосуточное) систем диспетчиризации (котельной, ЦТП, ВНС, ХВО, пож.сигн.)</t>
  </si>
  <si>
    <t>ТО наружных газовых сетей</t>
  </si>
  <si>
    <t>Горячее водоснабжение ОДН</t>
  </si>
  <si>
    <t>Холодное водоснабжение ОДН повышающий коэфф</t>
  </si>
  <si>
    <t xml:space="preserve"> </t>
  </si>
  <si>
    <t>ИТОГО</t>
  </si>
  <si>
    <t>ВСЕГО</t>
  </si>
  <si>
    <t>Вид услуги</t>
  </si>
  <si>
    <t>Общая задолженность на 01.01.2016 г.</t>
  </si>
  <si>
    <t>Водоотведение повышающий коэфф.</t>
  </si>
  <si>
    <t>Задолженность текущего периода</t>
  </si>
  <si>
    <t>ИТОГО по водоотведению</t>
  </si>
  <si>
    <t>Горячее водоснабжение повышающий коэфф.</t>
  </si>
  <si>
    <t>ИТОГО по горячему водоснабжению</t>
  </si>
  <si>
    <t>ИТОГО по отоплению</t>
  </si>
  <si>
    <t>ИТОГО по холодному водоснабжению</t>
  </si>
  <si>
    <t>в т.ч.</t>
  </si>
  <si>
    <t xml:space="preserve"> - по жилищным услугам</t>
  </si>
  <si>
    <t xml:space="preserve"> - по коммунальным услугам</t>
  </si>
  <si>
    <t>Адрес:Калужское шоссе,1</t>
  </si>
  <si>
    <t>Адрес:БР.Жабровых,д.3/Революции,д.10/Лейтейзена,5</t>
  </si>
  <si>
    <t>Холодное водоснабжение повышающий коэфф.</t>
  </si>
  <si>
    <t>Адрес:Красноармейский пр-т,36</t>
  </si>
  <si>
    <t>ИТОГО по водоснабжению</t>
  </si>
  <si>
    <t>Адрес:Мезенцева,44 к.1</t>
  </si>
  <si>
    <t>Адрес:пр.Ленина,112</t>
  </si>
  <si>
    <t>Адрес:пр.Ленина,120</t>
  </si>
  <si>
    <t>Адрес:пр.Ленина,149а</t>
  </si>
  <si>
    <t>Адрес.пр.Ленина,151</t>
  </si>
  <si>
    <t>ИТОГО по электроэнергии</t>
  </si>
  <si>
    <t>Адрес:Рязанская,16</t>
  </si>
  <si>
    <t>Адрес:Рязанская,18</t>
  </si>
  <si>
    <t>Адрес:Санаторная,9б</t>
  </si>
  <si>
    <t xml:space="preserve"> - прочие услуги</t>
  </si>
  <si>
    <t>Адрес:Ф.Смирнова,1</t>
  </si>
  <si>
    <t>ИТОГО по  отоплению</t>
  </si>
  <si>
    <t>Адрес:Ф.Смирнова,5</t>
  </si>
  <si>
    <t>Адрес:Ф.Смирнова,7</t>
  </si>
  <si>
    <t>Адрес:Фрунзе,4</t>
  </si>
  <si>
    <t>Адрес: Бр.Жабровых,7</t>
  </si>
  <si>
    <t xml:space="preserve">Горячее водоснабжение повышающий коэфф. </t>
  </si>
  <si>
    <t xml:space="preserve">Холодное водоснабжение </t>
  </si>
  <si>
    <t>Адрес:Красноармейский пр.,38</t>
  </si>
  <si>
    <t>ИТОГОВАЯ задолженность на 01.01.2016 г.</t>
  </si>
  <si>
    <t xml:space="preserve"> - по прочим услугам</t>
  </si>
  <si>
    <t>ТО наружных сетей</t>
  </si>
  <si>
    <t>ТО слаботочных систем (домофон, охр.сигн. и др.)</t>
  </si>
  <si>
    <t>Уборщица л/к</t>
  </si>
  <si>
    <t>Услуги консьержа</t>
  </si>
  <si>
    <t>Уборка МОП</t>
  </si>
  <si>
    <t>Обслуживание ЛДС</t>
  </si>
  <si>
    <t>Организация работы с жителями</t>
  </si>
  <si>
    <t>Уборщица</t>
  </si>
  <si>
    <t xml:space="preserve">Уборщица </t>
  </si>
  <si>
    <t xml:space="preserve"> -по прочим услугам</t>
  </si>
  <si>
    <t>ТО Видеосвязи</t>
  </si>
  <si>
    <t>Разовая корректировка</t>
  </si>
  <si>
    <t xml:space="preserve">Капитальный ремонт </t>
  </si>
  <si>
    <t>Задолженность на 01.01.2015 г.*</t>
  </si>
  <si>
    <t>* просроченная задолженность</t>
  </si>
  <si>
    <t>Начисления 2015 г.</t>
  </si>
  <si>
    <t>Оплата 2015 г.</t>
  </si>
  <si>
    <t>Начисления и оплата по коммунальным и жилищным платежам за 2015 год с задолженностью  по ООО УК Платоновский лес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</si>
</sst>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1"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17"/>
      <name val="Calibri"/>
      <family val="2"/>
    </font>
    <font>
      <b/>
      <sz val="14"/>
      <color indexed="2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10" xfId="0" applyNumberFormat="1" applyFont="1" applyBorder="1" applyAlignment="1">
      <alignment horizontal="left" vertical="top" wrapText="1" indent="2"/>
    </xf>
    <xf numFmtId="0" fontId="0" fillId="0" borderId="10" xfId="0" applyNumberFormat="1" applyFont="1" applyBorder="1" applyAlignment="1">
      <alignment horizontal="left" vertical="top"/>
    </xf>
    <xf numFmtId="0" fontId="1" fillId="33" borderId="11" xfId="0" applyNumberFormat="1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center" vertical="center" wrapText="1"/>
    </xf>
    <xf numFmtId="4" fontId="1" fillId="33" borderId="10" xfId="0" applyNumberFormat="1" applyFont="1" applyFill="1" applyBorder="1" applyAlignment="1">
      <alignment horizontal="center" vertical="center"/>
    </xf>
    <xf numFmtId="4" fontId="1" fillId="33" borderId="10" xfId="0" applyNumberFormat="1" applyFont="1" applyFill="1" applyBorder="1" applyAlignment="1">
      <alignment horizontal="center" vertical="center" wrapText="1"/>
    </xf>
    <xf numFmtId="43" fontId="2" fillId="33" borderId="10" xfId="0" applyNumberFormat="1" applyFont="1" applyFill="1" applyBorder="1" applyAlignment="1">
      <alignment horizontal="right" vertical="top"/>
    </xf>
    <xf numFmtId="43" fontId="2" fillId="0" borderId="10" xfId="0" applyNumberFormat="1" applyFont="1" applyBorder="1" applyAlignment="1">
      <alignment horizontal="center" vertical="top"/>
    </xf>
    <xf numFmtId="43" fontId="2" fillId="0" borderId="10" xfId="0" applyNumberFormat="1" applyFont="1" applyBorder="1" applyAlignment="1">
      <alignment horizontal="left" vertical="top"/>
    </xf>
    <xf numFmtId="43" fontId="2" fillId="0" borderId="10" xfId="0" applyNumberFormat="1" applyFont="1" applyBorder="1" applyAlignment="1">
      <alignment vertical="top"/>
    </xf>
    <xf numFmtId="43" fontId="2" fillId="33" borderId="10" xfId="0" applyNumberFormat="1" applyFont="1" applyFill="1" applyBorder="1" applyAlignment="1">
      <alignment horizontal="left" vertical="top"/>
    </xf>
    <xf numFmtId="43" fontId="1" fillId="33" borderId="10" xfId="0" applyNumberFormat="1" applyFont="1" applyFill="1" applyBorder="1" applyAlignment="1">
      <alignment horizontal="right" vertical="top"/>
    </xf>
    <xf numFmtId="43" fontId="2" fillId="0" borderId="10" xfId="0" applyNumberFormat="1" applyFont="1" applyBorder="1" applyAlignment="1">
      <alignment horizontal="right" vertical="top"/>
    </xf>
    <xf numFmtId="43" fontId="1" fillId="0" borderId="10" xfId="0" applyNumberFormat="1" applyFont="1" applyBorder="1" applyAlignment="1">
      <alignment horizontal="left" vertical="top" wrapText="1" indent="2"/>
    </xf>
    <xf numFmtId="43" fontId="1" fillId="0" borderId="10" xfId="0" applyNumberFormat="1" applyFont="1" applyBorder="1" applyAlignment="1">
      <alignment horizontal="right" vertical="top"/>
    </xf>
    <xf numFmtId="43" fontId="1" fillId="33" borderId="11" xfId="0" applyNumberFormat="1" applyFont="1" applyFill="1" applyBorder="1" applyAlignment="1">
      <alignment horizontal="center" vertical="center" wrapText="1"/>
    </xf>
    <xf numFmtId="43" fontId="1" fillId="33" borderId="10" xfId="0" applyNumberFormat="1" applyFont="1" applyFill="1" applyBorder="1" applyAlignment="1">
      <alignment horizontal="center" vertical="center" wrapText="1"/>
    </xf>
    <xf numFmtId="43" fontId="1" fillId="33" borderId="10" xfId="0" applyNumberFormat="1" applyFont="1" applyFill="1" applyBorder="1" applyAlignment="1">
      <alignment horizontal="center" vertical="center"/>
    </xf>
    <xf numFmtId="43" fontId="2" fillId="0" borderId="10" xfId="0" applyNumberFormat="1" applyFont="1" applyBorder="1" applyAlignment="1">
      <alignment horizontal="left" vertical="top" wrapText="1" indent="2"/>
    </xf>
    <xf numFmtId="43" fontId="2" fillId="33" borderId="10" xfId="0" applyNumberFormat="1" applyFont="1" applyFill="1" applyBorder="1" applyAlignment="1">
      <alignment horizontal="left" vertical="top" wrapText="1" indent="2"/>
    </xf>
    <xf numFmtId="43" fontId="1" fillId="33" borderId="10" xfId="0" applyNumberFormat="1" applyFont="1" applyFill="1" applyBorder="1" applyAlignment="1">
      <alignment horizontal="left" vertical="top" wrapText="1" indent="2"/>
    </xf>
    <xf numFmtId="43" fontId="2" fillId="34" borderId="10" xfId="0" applyNumberFormat="1" applyFont="1" applyFill="1" applyBorder="1" applyAlignment="1">
      <alignment horizontal="left" vertical="top"/>
    </xf>
    <xf numFmtId="43" fontId="2" fillId="34" borderId="10" xfId="0" applyNumberFormat="1" applyFont="1" applyFill="1" applyBorder="1" applyAlignment="1">
      <alignment horizontal="right" vertical="top"/>
    </xf>
    <xf numFmtId="43" fontId="2" fillId="35" borderId="10" xfId="0" applyNumberFormat="1" applyFont="1" applyFill="1" applyBorder="1" applyAlignment="1">
      <alignment horizontal="right" vertical="top"/>
    </xf>
    <xf numFmtId="43" fontId="2" fillId="0" borderId="0" xfId="0" applyNumberFormat="1" applyFont="1" applyAlignment="1">
      <alignment horizontal="left"/>
    </xf>
    <xf numFmtId="43" fontId="2" fillId="33" borderId="0" xfId="0" applyNumberFormat="1" applyFont="1" applyFill="1" applyBorder="1" applyAlignment="1">
      <alignment horizontal="right" vertical="top"/>
    </xf>
    <xf numFmtId="43" fontId="2" fillId="0" borderId="10" xfId="0" applyNumberFormat="1" applyFont="1" applyBorder="1" applyAlignment="1">
      <alignment vertical="top" wrapText="1"/>
    </xf>
    <xf numFmtId="43" fontId="2" fillId="0" borderId="10" xfId="0" applyNumberFormat="1" applyFont="1" applyBorder="1" applyAlignment="1">
      <alignment horizontal="left" vertical="top" wrapText="1"/>
    </xf>
    <xf numFmtId="43" fontId="2" fillId="33" borderId="10" xfId="0" applyNumberFormat="1" applyFont="1" applyFill="1" applyBorder="1" applyAlignment="1">
      <alignment horizontal="left" vertical="top" wrapText="1"/>
    </xf>
    <xf numFmtId="43" fontId="1" fillId="0" borderId="10" xfId="0" applyNumberFormat="1" applyFont="1" applyBorder="1" applyAlignment="1">
      <alignment horizontal="left" vertical="top" wrapText="1"/>
    </xf>
    <xf numFmtId="43" fontId="1" fillId="0" borderId="10" xfId="0" applyNumberFormat="1" applyFont="1" applyBorder="1" applyAlignment="1">
      <alignment horizontal="right" vertical="top"/>
    </xf>
    <xf numFmtId="43" fontId="1" fillId="0" borderId="11" xfId="0" applyNumberFormat="1" applyFont="1" applyBorder="1" applyAlignment="1">
      <alignment horizontal="left" vertical="top" wrapText="1"/>
    </xf>
    <xf numFmtId="43" fontId="1" fillId="0" borderId="10" xfId="0" applyNumberFormat="1" applyFont="1" applyBorder="1" applyAlignment="1">
      <alignment vertical="top"/>
    </xf>
    <xf numFmtId="43" fontId="2" fillId="0" borderId="10" xfId="0" applyNumberFormat="1" applyFont="1" applyBorder="1" applyAlignment="1">
      <alignment vertical="top"/>
    </xf>
    <xf numFmtId="43" fontId="2" fillId="0" borderId="10" xfId="0" applyNumberFormat="1" applyFont="1" applyBorder="1" applyAlignment="1">
      <alignment horizontal="right" vertical="top"/>
    </xf>
    <xf numFmtId="0" fontId="1" fillId="0" borderId="10" xfId="0" applyNumberFormat="1" applyFont="1" applyBorder="1" applyAlignment="1">
      <alignment horizontal="left" vertical="top" wrapText="1" indent="2"/>
    </xf>
    <xf numFmtId="43" fontId="1" fillId="0" borderId="0" xfId="0" applyNumberFormat="1" applyFont="1" applyBorder="1" applyAlignment="1">
      <alignment horizontal="left" vertical="top" wrapText="1" indent="2"/>
    </xf>
    <xf numFmtId="0" fontId="2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horizontal="center" vertical="center" wrapText="1"/>
    </xf>
    <xf numFmtId="43" fontId="2" fillId="0" borderId="10" xfId="0" applyNumberFormat="1" applyFont="1" applyBorder="1" applyAlignment="1">
      <alignment horizontal="left" vertical="top" wrapText="1" indent="2"/>
    </xf>
    <xf numFmtId="43" fontId="2" fillId="0" borderId="10" xfId="0" applyNumberFormat="1" applyFont="1" applyBorder="1" applyAlignment="1">
      <alignment horizontal="left" vertical="top"/>
    </xf>
    <xf numFmtId="43" fontId="2" fillId="0" borderId="10" xfId="0" applyNumberFormat="1" applyFont="1" applyBorder="1" applyAlignment="1">
      <alignment vertical="top" wrapText="1"/>
    </xf>
    <xf numFmtId="43" fontId="1" fillId="33" borderId="12" xfId="0" applyNumberFormat="1" applyFont="1" applyFill="1" applyBorder="1" applyAlignment="1">
      <alignment horizontal="right" vertical="top"/>
    </xf>
    <xf numFmtId="43" fontId="1" fillId="0" borderId="12" xfId="0" applyNumberFormat="1" applyFont="1" applyBorder="1" applyAlignment="1">
      <alignment horizontal="right" vertical="top"/>
    </xf>
    <xf numFmtId="4" fontId="1" fillId="33" borderId="13" xfId="0" applyNumberFormat="1" applyFont="1" applyFill="1" applyBorder="1" applyAlignment="1">
      <alignment horizontal="center" vertical="center" wrapText="1"/>
    </xf>
    <xf numFmtId="0" fontId="0" fillId="0" borderId="13" xfId="0" applyNumberFormat="1" applyFont="1" applyBorder="1" applyAlignment="1">
      <alignment horizontal="left" vertical="top"/>
    </xf>
    <xf numFmtId="43" fontId="2" fillId="0" borderId="13" xfId="0" applyNumberFormat="1" applyFont="1" applyBorder="1" applyAlignment="1">
      <alignment vertical="top"/>
    </xf>
    <xf numFmtId="43" fontId="1" fillId="0" borderId="13" xfId="0" applyNumberFormat="1" applyFont="1" applyBorder="1" applyAlignment="1">
      <alignment vertical="top"/>
    </xf>
    <xf numFmtId="43" fontId="1" fillId="0" borderId="12" xfId="0" applyNumberFormat="1" applyFont="1" applyBorder="1" applyAlignment="1">
      <alignment horizontal="left" vertical="top" wrapText="1"/>
    </xf>
    <xf numFmtId="43" fontId="1" fillId="33" borderId="13" xfId="0" applyNumberFormat="1" applyFont="1" applyFill="1" applyBorder="1" applyAlignment="1">
      <alignment horizontal="center" vertical="center" wrapText="1"/>
    </xf>
    <xf numFmtId="43" fontId="2" fillId="0" borderId="13" xfId="0" applyNumberFormat="1" applyFont="1" applyBorder="1" applyAlignment="1">
      <alignment horizontal="left" vertical="top"/>
    </xf>
    <xf numFmtId="43" fontId="1" fillId="0" borderId="13" xfId="0" applyNumberFormat="1" applyFont="1" applyBorder="1" applyAlignment="1">
      <alignment horizontal="left" vertical="top" wrapText="1" indent="2"/>
    </xf>
    <xf numFmtId="43" fontId="5" fillId="32" borderId="11" xfId="60" applyNumberFormat="1" applyFont="1" applyBorder="1" applyAlignment="1">
      <alignment horizontal="left" vertical="top" wrapText="1"/>
    </xf>
    <xf numFmtId="43" fontId="5" fillId="32" borderId="10" xfId="60" applyNumberFormat="1" applyFont="1" applyBorder="1" applyAlignment="1">
      <alignment horizontal="left" vertical="top" wrapText="1"/>
    </xf>
    <xf numFmtId="43" fontId="5" fillId="32" borderId="10" xfId="60" applyNumberFormat="1" applyFont="1" applyBorder="1" applyAlignment="1">
      <alignment horizontal="left" vertical="top" wrapText="1" indent="2"/>
    </xf>
    <xf numFmtId="43" fontId="1" fillId="0" borderId="12" xfId="0" applyNumberFormat="1" applyFont="1" applyBorder="1" applyAlignment="1">
      <alignment horizontal="right" vertical="top"/>
    </xf>
    <xf numFmtId="43" fontId="2" fillId="0" borderId="12" xfId="0" applyNumberFormat="1" applyFont="1" applyBorder="1" applyAlignment="1">
      <alignment horizontal="left" vertical="top"/>
    </xf>
    <xf numFmtId="43" fontId="1" fillId="0" borderId="10" xfId="0" applyNumberFormat="1" applyFont="1" applyBorder="1" applyAlignment="1">
      <alignment horizontal="left" vertical="top"/>
    </xf>
    <xf numFmtId="43" fontId="6" fillId="30" borderId="10" xfId="52" applyNumberFormat="1" applyFont="1" applyBorder="1" applyAlignment="1">
      <alignment horizontal="left"/>
    </xf>
    <xf numFmtId="43" fontId="2" fillId="0" borderId="11" xfId="0" applyNumberFormat="1" applyFont="1" applyBorder="1" applyAlignment="1">
      <alignment horizontal="left" vertical="top" wrapText="1"/>
    </xf>
    <xf numFmtId="43" fontId="1" fillId="0" borderId="12" xfId="0" applyNumberFormat="1" applyFont="1" applyBorder="1" applyAlignment="1">
      <alignment vertical="top"/>
    </xf>
    <xf numFmtId="43" fontId="2" fillId="0" borderId="10" xfId="0" applyNumberFormat="1" applyFont="1" applyBorder="1" applyAlignment="1">
      <alignment horizontal="left" vertical="top" wrapText="1"/>
    </xf>
    <xf numFmtId="43" fontId="2" fillId="0" borderId="11" xfId="0" applyNumberFormat="1" applyFont="1" applyBorder="1" applyAlignment="1">
      <alignment vertical="top" wrapText="1"/>
    </xf>
    <xf numFmtId="43" fontId="2" fillId="0" borderId="11" xfId="0" applyNumberFormat="1" applyFont="1" applyBorder="1" applyAlignment="1">
      <alignment horizontal="left" vertical="top" wrapText="1"/>
    </xf>
    <xf numFmtId="43" fontId="2" fillId="33" borderId="11" xfId="0" applyNumberFormat="1" applyFont="1" applyFill="1" applyBorder="1" applyAlignment="1">
      <alignment horizontal="left" vertical="top" wrapText="1" indent="2"/>
    </xf>
    <xf numFmtId="43" fontId="2" fillId="33" borderId="0" xfId="0" applyNumberFormat="1" applyFont="1" applyFill="1" applyBorder="1" applyAlignment="1">
      <alignment horizontal="right" vertical="top"/>
    </xf>
    <xf numFmtId="43" fontId="1" fillId="0" borderId="0" xfId="0" applyNumberFormat="1" applyFont="1" applyAlignment="1">
      <alignment horizontal="left"/>
    </xf>
    <xf numFmtId="43" fontId="6" fillId="33" borderId="11" xfId="52" applyNumberFormat="1" applyFont="1" applyFill="1" applyBorder="1" applyAlignment="1">
      <alignment horizontal="left" vertical="top" wrapText="1"/>
    </xf>
    <xf numFmtId="43" fontId="6" fillId="33" borderId="10" xfId="52" applyNumberFormat="1" applyFont="1" applyFill="1" applyBorder="1" applyAlignment="1">
      <alignment horizontal="left" vertical="top" wrapText="1" indent="2"/>
    </xf>
    <xf numFmtId="43" fontId="6" fillId="33" borderId="10" xfId="52" applyNumberFormat="1" applyFont="1" applyFill="1" applyBorder="1" applyAlignment="1">
      <alignment horizontal="left" vertical="top" wrapText="1"/>
    </xf>
    <xf numFmtId="43" fontId="6" fillId="33" borderId="10" xfId="52" applyNumberFormat="1" applyFont="1" applyFill="1" applyBorder="1" applyAlignment="1">
      <alignment horizontal="left"/>
    </xf>
    <xf numFmtId="0" fontId="3" fillId="0" borderId="14" xfId="0" applyNumberFormat="1" applyFont="1" applyBorder="1" applyAlignment="1">
      <alignment horizontal="center" vertical="top" wrapText="1"/>
    </xf>
    <xf numFmtId="43" fontId="1" fillId="33" borderId="11" xfId="0" applyNumberFormat="1" applyFont="1" applyFill="1" applyBorder="1" applyAlignment="1">
      <alignment horizontal="center" vertical="top" wrapText="1"/>
    </xf>
    <xf numFmtId="43" fontId="1" fillId="33" borderId="12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085"/>
      <rgbColor rgb="00993366"/>
      <rgbColor rgb="00F4ECC5"/>
      <rgbColor rgb="00CCFFFF"/>
      <rgbColor rgb="00F8F2D8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G459"/>
  <sheetViews>
    <sheetView tabSelected="1" workbookViewId="0" topLeftCell="A82">
      <selection activeCell="K97" sqref="K97"/>
    </sheetView>
  </sheetViews>
  <sheetFormatPr defaultColWidth="10.66015625" defaultRowHeight="11.25" outlineLevelRow="1"/>
  <cols>
    <col min="1" max="1" width="47.66015625" style="1" customWidth="1"/>
    <col min="2" max="2" width="26" style="1" customWidth="1"/>
    <col min="3" max="3" width="29.33203125" style="1" customWidth="1"/>
    <col min="4" max="4" width="28.16015625" style="1" customWidth="1"/>
    <col min="5" max="5" width="25.16015625" style="1" customWidth="1"/>
    <col min="6" max="6" width="26.33203125" style="1" customWidth="1"/>
    <col min="7" max="7" width="27.5" style="1" hidden="1" customWidth="1"/>
  </cols>
  <sheetData>
    <row r="1" s="1" customFormat="1" ht="9.75" customHeight="1"/>
    <row r="2" spans="1:7" ht="45.75" customHeight="1">
      <c r="A2" s="76" t="s">
        <v>81</v>
      </c>
      <c r="B2" s="76"/>
      <c r="C2" s="76"/>
      <c r="D2" s="76"/>
      <c r="E2" s="76"/>
      <c r="F2" s="76"/>
      <c r="G2" s="3"/>
    </row>
    <row r="3" spans="1:7" ht="62.25" customHeight="1">
      <c r="A3" s="41" t="s">
        <v>26</v>
      </c>
      <c r="B3" s="41" t="s">
        <v>77</v>
      </c>
      <c r="C3" s="41" t="s">
        <v>79</v>
      </c>
      <c r="D3" s="42" t="s">
        <v>80</v>
      </c>
      <c r="E3" s="43" t="s">
        <v>29</v>
      </c>
      <c r="F3" s="43" t="s">
        <v>27</v>
      </c>
      <c r="G3" s="49" t="s">
        <v>27</v>
      </c>
    </row>
    <row r="4" spans="1:7" ht="37.5" customHeight="1" outlineLevel="1">
      <c r="A4" s="39" t="s">
        <v>39</v>
      </c>
      <c r="B4" s="4"/>
      <c r="C4" s="5"/>
      <c r="D4" s="5"/>
      <c r="E4" s="5"/>
      <c r="F4" s="5"/>
      <c r="G4" s="50"/>
    </row>
    <row r="5" spans="1:7" ht="26.25" customHeight="1" outlineLevel="1">
      <c r="A5" s="31" t="s">
        <v>0</v>
      </c>
      <c r="B5" s="31">
        <v>106436.04</v>
      </c>
      <c r="C5" s="16">
        <v>934576.21</v>
      </c>
      <c r="D5" s="13">
        <v>913164.38</v>
      </c>
      <c r="E5" s="13">
        <f aca="true" t="shared" si="0" ref="E5:E21">C5-D5</f>
        <v>21411.829999999958</v>
      </c>
      <c r="F5" s="13">
        <f>E5+B5</f>
        <v>127847.86999999995</v>
      </c>
      <c r="G5" s="51">
        <f>D5</f>
        <v>913164.38</v>
      </c>
    </row>
    <row r="6" spans="1:7" ht="31.5" customHeight="1" outlineLevel="1">
      <c r="A6" s="31" t="s">
        <v>28</v>
      </c>
      <c r="B6" s="31"/>
      <c r="C6" s="16">
        <v>27455.23</v>
      </c>
      <c r="D6" s="13">
        <v>21013.2</v>
      </c>
      <c r="E6" s="13">
        <f t="shared" si="0"/>
        <v>6442.029999999999</v>
      </c>
      <c r="F6" s="13">
        <f>E6+B6</f>
        <v>6442.029999999999</v>
      </c>
      <c r="G6" s="51" t="s">
        <v>23</v>
      </c>
    </row>
    <row r="7" spans="1:7" ht="31.5" customHeight="1" outlineLevel="1">
      <c r="A7" s="33" t="s">
        <v>30</v>
      </c>
      <c r="B7" s="33">
        <f>B5+B6</f>
        <v>106436.04</v>
      </c>
      <c r="C7" s="33">
        <f>C5+C6</f>
        <v>962031.44</v>
      </c>
      <c r="D7" s="33">
        <f>D5+D6</f>
        <v>934177.58</v>
      </c>
      <c r="E7" s="33">
        <f>E5+E6</f>
        <v>27853.859999999957</v>
      </c>
      <c r="F7" s="33">
        <f>F5+F6</f>
        <v>134289.89999999997</v>
      </c>
      <c r="G7" s="52"/>
    </row>
    <row r="8" spans="1:7" ht="26.25" customHeight="1" outlineLevel="1">
      <c r="A8" s="31" t="s">
        <v>2</v>
      </c>
      <c r="B8" s="31">
        <v>524562.14</v>
      </c>
      <c r="C8" s="16">
        <v>4633498.74</v>
      </c>
      <c r="D8" s="13">
        <v>4500463.08</v>
      </c>
      <c r="E8" s="13">
        <f t="shared" si="0"/>
        <v>133035.66000000015</v>
      </c>
      <c r="F8" s="13">
        <f>E8+B8</f>
        <v>657597.8000000002</v>
      </c>
      <c r="G8" s="51">
        <f>D8</f>
        <v>4500463.08</v>
      </c>
    </row>
    <row r="9" spans="1:7" ht="39.75" customHeight="1" outlineLevel="1">
      <c r="A9" s="31" t="s">
        <v>31</v>
      </c>
      <c r="B9" s="31"/>
      <c r="C9" s="16">
        <v>148882.52</v>
      </c>
      <c r="D9" s="13">
        <v>113847.5</v>
      </c>
      <c r="E9" s="13">
        <f t="shared" si="0"/>
        <v>35035.01999999999</v>
      </c>
      <c r="F9" s="13">
        <f>E9+B9</f>
        <v>35035.01999999999</v>
      </c>
      <c r="G9" s="51"/>
    </row>
    <row r="10" spans="1:7" ht="41.25" customHeight="1" outlineLevel="1">
      <c r="A10" s="33" t="s">
        <v>32</v>
      </c>
      <c r="B10" s="33">
        <v>524562.14</v>
      </c>
      <c r="C10" s="33">
        <f>C8+C9</f>
        <v>4782381.26</v>
      </c>
      <c r="D10" s="33">
        <f>D8+D9</f>
        <v>4614310.58</v>
      </c>
      <c r="E10" s="33">
        <f>E8+E9</f>
        <v>168070.68000000014</v>
      </c>
      <c r="F10" s="33">
        <f>F8+F9</f>
        <v>692632.8200000002</v>
      </c>
      <c r="G10" s="52"/>
    </row>
    <row r="11" spans="1:7" ht="26.25" customHeight="1" outlineLevel="1">
      <c r="A11" s="31" t="s">
        <v>4</v>
      </c>
      <c r="B11" s="31">
        <v>1419592.62</v>
      </c>
      <c r="C11" s="16">
        <v>12614927.83</v>
      </c>
      <c r="D11" s="13">
        <v>12179346.61</v>
      </c>
      <c r="E11" s="13">
        <f t="shared" si="0"/>
        <v>435581.22000000067</v>
      </c>
      <c r="F11" s="13">
        <f>E11+B11</f>
        <v>1855173.8400000008</v>
      </c>
      <c r="G11" s="51">
        <f>D11</f>
        <v>12179346.61</v>
      </c>
    </row>
    <row r="12" spans="1:7" ht="26.25" customHeight="1" outlineLevel="1">
      <c r="A12" s="31" t="s">
        <v>5</v>
      </c>
      <c r="B12" s="31"/>
      <c r="C12" s="12"/>
      <c r="D12" s="13">
        <v>16310.23</v>
      </c>
      <c r="E12" s="13">
        <f t="shared" si="0"/>
        <v>-16310.23</v>
      </c>
      <c r="F12" s="13">
        <f>E12+B12</f>
        <v>-16310.23</v>
      </c>
      <c r="G12" s="51"/>
    </row>
    <row r="13" spans="1:7" ht="26.25" customHeight="1" outlineLevel="1">
      <c r="A13" s="33" t="s">
        <v>33</v>
      </c>
      <c r="B13" s="33">
        <f>B11+B12</f>
        <v>1419592.62</v>
      </c>
      <c r="C13" s="33">
        <f>C11+C12</f>
        <v>12614927.83</v>
      </c>
      <c r="D13" s="33">
        <f>D11+D12</f>
        <v>12195656.84</v>
      </c>
      <c r="E13" s="33">
        <f>E11+E12</f>
        <v>419270.9900000007</v>
      </c>
      <c r="F13" s="33">
        <f>F11+F12</f>
        <v>1838863.6100000008</v>
      </c>
      <c r="G13" s="52"/>
    </row>
    <row r="14" spans="1:7" ht="26.25" customHeight="1" outlineLevel="1">
      <c r="A14" s="33" t="s">
        <v>7</v>
      </c>
      <c r="B14" s="33">
        <v>1028200.72</v>
      </c>
      <c r="C14" s="34">
        <v>8454040.95</v>
      </c>
      <c r="D14" s="36">
        <v>8821413.1</v>
      </c>
      <c r="E14" s="36">
        <f t="shared" si="0"/>
        <v>-367372.1500000004</v>
      </c>
      <c r="F14" s="36">
        <f>E14+B14</f>
        <v>660828.5699999996</v>
      </c>
      <c r="G14" s="52">
        <f>D14</f>
        <v>8821413.1</v>
      </c>
    </row>
    <row r="15" spans="1:7" ht="26.25" customHeight="1" outlineLevel="1">
      <c r="A15" s="31" t="s">
        <v>8</v>
      </c>
      <c r="B15" s="31">
        <v>130688.34</v>
      </c>
      <c r="C15" s="16">
        <v>1150422.44</v>
      </c>
      <c r="D15" s="13">
        <v>1121236.14</v>
      </c>
      <c r="E15" s="13">
        <f t="shared" si="0"/>
        <v>29186.300000000047</v>
      </c>
      <c r="F15" s="13">
        <f>E15+B15</f>
        <v>159874.64000000004</v>
      </c>
      <c r="G15" s="51">
        <f>D15</f>
        <v>1121236.14</v>
      </c>
    </row>
    <row r="16" spans="1:7" ht="26.25" customHeight="1" outlineLevel="1">
      <c r="A16" s="31" t="s">
        <v>9</v>
      </c>
      <c r="B16" s="31">
        <v>5168.78</v>
      </c>
      <c r="C16" s="16">
        <v>46690.01</v>
      </c>
      <c r="D16" s="13">
        <v>44345.38</v>
      </c>
      <c r="E16" s="13">
        <f t="shared" si="0"/>
        <v>2344.6300000000047</v>
      </c>
      <c r="F16" s="13">
        <f>E16+B16</f>
        <v>7513.410000000004</v>
      </c>
      <c r="G16" s="51">
        <f>D16</f>
        <v>44345.38</v>
      </c>
    </row>
    <row r="17" spans="1:7" ht="40.5" customHeight="1" outlineLevel="1">
      <c r="A17" s="31" t="s">
        <v>40</v>
      </c>
      <c r="B17" s="31"/>
      <c r="C17" s="16">
        <v>33219.52</v>
      </c>
      <c r="D17" s="16">
        <v>25446.6</v>
      </c>
      <c r="E17" s="13">
        <f t="shared" si="0"/>
        <v>7772.919999999998</v>
      </c>
      <c r="F17" s="13">
        <f>E17+B17</f>
        <v>7772.919999999998</v>
      </c>
      <c r="G17" s="51"/>
    </row>
    <row r="18" spans="1:7" ht="40.5" customHeight="1" outlineLevel="1">
      <c r="A18" s="33" t="s">
        <v>34</v>
      </c>
      <c r="B18" s="33">
        <f>B15+B16+B17</f>
        <v>135857.12</v>
      </c>
      <c r="C18" s="33">
        <f>C15+C16+C17</f>
        <v>1230331.97</v>
      </c>
      <c r="D18" s="33">
        <f>D15+D16+D17</f>
        <v>1191028.1199999999</v>
      </c>
      <c r="E18" s="33">
        <f>E15+E16+E17</f>
        <v>39303.85000000005</v>
      </c>
      <c r="F18" s="33">
        <f>F15+F16+F17</f>
        <v>175160.97000000003</v>
      </c>
      <c r="G18" s="52"/>
    </row>
    <row r="19" spans="1:7" ht="40.5" customHeight="1" outlineLevel="1">
      <c r="A19" s="64" t="s">
        <v>70</v>
      </c>
      <c r="B19" s="33"/>
      <c r="C19" s="66">
        <v>-60531.09</v>
      </c>
      <c r="D19" s="66">
        <v>0</v>
      </c>
      <c r="E19" s="13">
        <f>C19-D19</f>
        <v>-60531.09</v>
      </c>
      <c r="F19" s="13">
        <f>E19+B19</f>
        <v>-60531.09</v>
      </c>
      <c r="G19" s="65"/>
    </row>
    <row r="20" spans="1:7" ht="40.5" customHeight="1" outlineLevel="1">
      <c r="A20" s="64" t="s">
        <v>6</v>
      </c>
      <c r="B20" s="33"/>
      <c r="C20" s="16">
        <v>110715.57</v>
      </c>
      <c r="D20" s="13">
        <v>48243.7</v>
      </c>
      <c r="E20" s="13">
        <f t="shared" si="0"/>
        <v>62471.87000000001</v>
      </c>
      <c r="F20" s="13">
        <f>E20+B20</f>
        <v>62471.87000000001</v>
      </c>
      <c r="G20" s="65"/>
    </row>
    <row r="21" spans="1:7" ht="40.5" customHeight="1" outlineLevel="1">
      <c r="A21" s="66" t="s">
        <v>72</v>
      </c>
      <c r="B21" s="33"/>
      <c r="C21" s="16">
        <v>157720</v>
      </c>
      <c r="D21" s="13">
        <v>153658.82</v>
      </c>
      <c r="E21" s="13">
        <f t="shared" si="0"/>
        <v>4061.179999999993</v>
      </c>
      <c r="F21" s="13">
        <f>E21+B21</f>
        <v>4061.179999999993</v>
      </c>
      <c r="G21" s="65"/>
    </row>
    <row r="22" spans="1:7" ht="40.5" customHeight="1" outlineLevel="1">
      <c r="A22" s="58" t="s">
        <v>27</v>
      </c>
      <c r="B22" s="58">
        <f>B7+B10+B13+B14+B18+B19+B20+B21</f>
        <v>3214648.6400000006</v>
      </c>
      <c r="C22" s="58">
        <f>C7+C10+C13+C14+C18+C19+C20+C21</f>
        <v>28251617.93</v>
      </c>
      <c r="D22" s="58">
        <f>D7+D10+D13+D14+D18+D19+D20+D21</f>
        <v>27958488.740000002</v>
      </c>
      <c r="E22" s="58">
        <f>E7+E10+E13+E14+E18+E19+E20+E21</f>
        <v>293129.1900000004</v>
      </c>
      <c r="F22" s="58">
        <f>F7+F10+F13+F14+F18+F19+F20+F21</f>
        <v>3507777.830000001</v>
      </c>
      <c r="G22" s="53">
        <f>G7+G10+G13+G14+G18</f>
        <v>8821413.1</v>
      </c>
    </row>
    <row r="23" spans="1:7" ht="16.5" customHeight="1" outlineLevel="1">
      <c r="A23" s="58" t="s">
        <v>35</v>
      </c>
      <c r="B23" s="58"/>
      <c r="C23" s="58"/>
      <c r="D23" s="58"/>
      <c r="E23" s="58"/>
      <c r="F23" s="58"/>
      <c r="G23" s="52"/>
    </row>
    <row r="24" spans="1:7" ht="30.75" customHeight="1" outlineLevel="1">
      <c r="A24" s="58" t="s">
        <v>36</v>
      </c>
      <c r="B24" s="58">
        <f aca="true" t="shared" si="1" ref="B24:G24">B14</f>
        <v>1028200.72</v>
      </c>
      <c r="C24" s="58">
        <f t="shared" si="1"/>
        <v>8454040.95</v>
      </c>
      <c r="D24" s="58">
        <f t="shared" si="1"/>
        <v>8821413.1</v>
      </c>
      <c r="E24" s="58">
        <f t="shared" si="1"/>
        <v>-367372.1500000004</v>
      </c>
      <c r="F24" s="58">
        <f t="shared" si="1"/>
        <v>660828.5699999996</v>
      </c>
      <c r="G24" s="53">
        <f t="shared" si="1"/>
        <v>8821413.1</v>
      </c>
    </row>
    <row r="25" spans="1:7" ht="27.75" customHeight="1" outlineLevel="1">
      <c r="A25" s="58" t="s">
        <v>37</v>
      </c>
      <c r="B25" s="58">
        <f aca="true" t="shared" si="2" ref="B25:G25">B7+B10+B13+B18</f>
        <v>2186447.9200000004</v>
      </c>
      <c r="C25" s="58">
        <f t="shared" si="2"/>
        <v>19589672.5</v>
      </c>
      <c r="D25" s="58">
        <f t="shared" si="2"/>
        <v>18935173.12</v>
      </c>
      <c r="E25" s="58">
        <f t="shared" si="2"/>
        <v>654499.3800000008</v>
      </c>
      <c r="F25" s="58">
        <f t="shared" si="2"/>
        <v>2840947.300000001</v>
      </c>
      <c r="G25" s="53">
        <f t="shared" si="2"/>
        <v>0</v>
      </c>
    </row>
    <row r="26" spans="1:7" ht="30" customHeight="1" outlineLevel="1">
      <c r="A26" s="58" t="s">
        <v>63</v>
      </c>
      <c r="B26" s="58">
        <f>B19+B20+B21</f>
        <v>0</v>
      </c>
      <c r="C26" s="58">
        <f>C19+C20+C21</f>
        <v>207904.48</v>
      </c>
      <c r="D26" s="58">
        <f>D19+D20+D21</f>
        <v>201902.52000000002</v>
      </c>
      <c r="E26" s="58">
        <f>E19+E20+E21</f>
        <v>6001.960000000006</v>
      </c>
      <c r="F26" s="58">
        <f>F19+F20+F21</f>
        <v>6001.960000000006</v>
      </c>
      <c r="G26" s="53"/>
    </row>
    <row r="27" spans="1:7" ht="63" customHeight="1">
      <c r="A27" s="41" t="s">
        <v>26</v>
      </c>
      <c r="B27" s="41" t="s">
        <v>77</v>
      </c>
      <c r="C27" s="41" t="s">
        <v>79</v>
      </c>
      <c r="D27" s="42" t="s">
        <v>80</v>
      </c>
      <c r="E27" s="43" t="s">
        <v>29</v>
      </c>
      <c r="F27" s="43" t="s">
        <v>27</v>
      </c>
      <c r="G27" s="54" t="s">
        <v>23</v>
      </c>
    </row>
    <row r="28" spans="1:7" ht="26.25" customHeight="1" outlineLevel="1">
      <c r="A28" s="17" t="s">
        <v>38</v>
      </c>
      <c r="B28" s="44"/>
      <c r="C28" s="45"/>
      <c r="D28" s="45"/>
      <c r="E28" s="45"/>
      <c r="F28" s="45"/>
      <c r="G28" s="55"/>
    </row>
    <row r="29" spans="1:7" ht="26.25" customHeight="1" outlineLevel="1">
      <c r="A29" s="46" t="s">
        <v>0</v>
      </c>
      <c r="B29" s="46">
        <v>47918.88</v>
      </c>
      <c r="C29" s="38">
        <v>273156.7</v>
      </c>
      <c r="D29" s="38">
        <v>257889.52</v>
      </c>
      <c r="E29" s="37">
        <f aca="true" t="shared" si="3" ref="E29:E41">C29-D29</f>
        <v>15267.180000000022</v>
      </c>
      <c r="F29" s="37">
        <f aca="true" t="shared" si="4" ref="F29:F41">E29+B29</f>
        <v>63186.06000000002</v>
      </c>
      <c r="G29" s="51">
        <f>D29</f>
        <v>257889.52</v>
      </c>
    </row>
    <row r="30" spans="1:7" ht="26.25" customHeight="1" outlineLevel="1">
      <c r="A30" s="46" t="s">
        <v>2</v>
      </c>
      <c r="B30" s="46">
        <v>204515.84</v>
      </c>
      <c r="C30" s="38">
        <v>1152623.4</v>
      </c>
      <c r="D30" s="38">
        <v>1100662.13</v>
      </c>
      <c r="E30" s="37">
        <f t="shared" si="3"/>
        <v>51961.27000000002</v>
      </c>
      <c r="F30" s="37">
        <f t="shared" si="4"/>
        <v>256477.11000000002</v>
      </c>
      <c r="G30" s="51">
        <f>D30</f>
        <v>1100662.13</v>
      </c>
    </row>
    <row r="31" spans="1:7" ht="26.25" customHeight="1" outlineLevel="1">
      <c r="A31" s="46" t="s">
        <v>4</v>
      </c>
      <c r="B31" s="46">
        <v>1047396.76</v>
      </c>
      <c r="C31" s="38">
        <f>5782205.88-136210.62</f>
        <v>5645995.26</v>
      </c>
      <c r="D31" s="38">
        <f>5636873.7+2.08</f>
        <v>5636875.78</v>
      </c>
      <c r="E31" s="37">
        <f t="shared" si="3"/>
        <v>9119.479999999516</v>
      </c>
      <c r="F31" s="37">
        <f t="shared" si="4"/>
        <v>1056516.2399999995</v>
      </c>
      <c r="G31" s="51">
        <f>D31</f>
        <v>5636875.78</v>
      </c>
    </row>
    <row r="32" spans="1:7" ht="26.25" customHeight="1" outlineLevel="1">
      <c r="A32" s="46" t="s">
        <v>7</v>
      </c>
      <c r="B32" s="46">
        <v>745575.93</v>
      </c>
      <c r="C32" s="38">
        <v>3732173.76</v>
      </c>
      <c r="D32" s="38">
        <v>4012536.12</v>
      </c>
      <c r="E32" s="37">
        <f t="shared" si="3"/>
        <v>-280362.36000000034</v>
      </c>
      <c r="F32" s="37">
        <f t="shared" si="4"/>
        <v>465213.5699999997</v>
      </c>
      <c r="G32" s="51">
        <f>D32</f>
        <v>4012536.12</v>
      </c>
    </row>
    <row r="33" spans="1:7" ht="26.25" customHeight="1" outlineLevel="1">
      <c r="A33" s="46" t="s">
        <v>8</v>
      </c>
      <c r="B33" s="46"/>
      <c r="C33" s="38">
        <v>336683.06</v>
      </c>
      <c r="D33" s="38">
        <v>314840.6</v>
      </c>
      <c r="E33" s="37">
        <f t="shared" si="3"/>
        <v>21842.46000000002</v>
      </c>
      <c r="F33" s="37">
        <f t="shared" si="4"/>
        <v>21842.46000000002</v>
      </c>
      <c r="G33" s="51" t="s">
        <v>23</v>
      </c>
    </row>
    <row r="34" spans="1:7" ht="26.25" customHeight="1" outlineLevel="1">
      <c r="A34" s="46" t="s">
        <v>12</v>
      </c>
      <c r="B34" s="46">
        <f>248775.1+59008.09</f>
        <v>307783.19</v>
      </c>
      <c r="C34" s="38">
        <f>1427288.64+330021.2+2904.4</f>
        <v>1760214.2399999998</v>
      </c>
      <c r="D34" s="38">
        <f>1338856.37+317569.41+4416.57</f>
        <v>1660842.35</v>
      </c>
      <c r="E34" s="37">
        <f t="shared" si="3"/>
        <v>99371.88999999966</v>
      </c>
      <c r="F34" s="37">
        <f t="shared" si="4"/>
        <v>407155.07999999967</v>
      </c>
      <c r="G34" s="51">
        <f>D34</f>
        <v>1660842.35</v>
      </c>
    </row>
    <row r="35" spans="1:7" ht="26.25" customHeight="1" outlineLevel="1">
      <c r="A35" s="46" t="s">
        <v>64</v>
      </c>
      <c r="B35" s="46"/>
      <c r="C35" s="16">
        <v>104777.4</v>
      </c>
      <c r="D35" s="16">
        <v>101650.8</v>
      </c>
      <c r="E35" s="37">
        <f t="shared" si="3"/>
        <v>3126.5999999999913</v>
      </c>
      <c r="F35" s="37">
        <f t="shared" si="4"/>
        <v>3126.5999999999913</v>
      </c>
      <c r="G35" s="51"/>
    </row>
    <row r="36" spans="1:7" ht="26.25" customHeight="1" outlineLevel="1">
      <c r="A36" s="30" t="s">
        <v>65</v>
      </c>
      <c r="B36" s="46"/>
      <c r="C36" s="16">
        <v>277154.88</v>
      </c>
      <c r="D36" s="16">
        <v>270896.13</v>
      </c>
      <c r="E36" s="37">
        <f t="shared" si="3"/>
        <v>6258.75</v>
      </c>
      <c r="F36" s="37">
        <f t="shared" si="4"/>
        <v>6258.75</v>
      </c>
      <c r="G36" s="51"/>
    </row>
    <row r="37" spans="1:7" ht="33" customHeight="1" outlineLevel="1">
      <c r="A37" s="30" t="s">
        <v>11</v>
      </c>
      <c r="B37" s="46"/>
      <c r="C37" s="16">
        <v>144594.6</v>
      </c>
      <c r="D37" s="16">
        <v>140818.08</v>
      </c>
      <c r="E37" s="37">
        <f t="shared" si="3"/>
        <v>3776.5200000000186</v>
      </c>
      <c r="F37" s="37">
        <f t="shared" si="4"/>
        <v>3776.5200000000186</v>
      </c>
      <c r="G37" s="51"/>
    </row>
    <row r="38" spans="1:7" ht="33" customHeight="1" outlineLevel="1">
      <c r="A38" s="30" t="s">
        <v>69</v>
      </c>
      <c r="B38" s="46"/>
      <c r="C38" s="16">
        <v>191319.84</v>
      </c>
      <c r="D38" s="16">
        <v>187017.07</v>
      </c>
      <c r="E38" s="37">
        <f t="shared" si="3"/>
        <v>4302.7699999999895</v>
      </c>
      <c r="F38" s="37">
        <f t="shared" si="4"/>
        <v>4302.7699999999895</v>
      </c>
      <c r="G38" s="51"/>
    </row>
    <row r="39" spans="1:7" ht="26.25" customHeight="1" outlineLevel="1">
      <c r="A39" s="30" t="s">
        <v>66</v>
      </c>
      <c r="B39" s="46"/>
      <c r="C39" s="16">
        <v>370296.96</v>
      </c>
      <c r="D39" s="16">
        <v>360448.63</v>
      </c>
      <c r="E39" s="37">
        <f t="shared" si="3"/>
        <v>9848.330000000016</v>
      </c>
      <c r="F39" s="37">
        <f t="shared" si="4"/>
        <v>9848.330000000016</v>
      </c>
      <c r="G39" s="51"/>
    </row>
    <row r="40" spans="1:7" ht="26.25" customHeight="1" outlineLevel="1">
      <c r="A40" s="30" t="s">
        <v>67</v>
      </c>
      <c r="B40" s="46"/>
      <c r="C40" s="16">
        <v>1710798.08</v>
      </c>
      <c r="D40" s="16">
        <v>1514060.1</v>
      </c>
      <c r="E40" s="37">
        <f t="shared" si="3"/>
        <v>196737.97999999998</v>
      </c>
      <c r="F40" s="37">
        <f t="shared" si="4"/>
        <v>196737.97999999998</v>
      </c>
      <c r="G40" s="51"/>
    </row>
    <row r="41" spans="1:7" ht="26.25" customHeight="1" outlineLevel="1">
      <c r="A41" s="30" t="s">
        <v>6</v>
      </c>
      <c r="B41" s="46"/>
      <c r="C41" s="16">
        <f>103499.14</f>
        <v>103499.14</v>
      </c>
      <c r="D41" s="16">
        <f>34939.55</f>
        <v>34939.55</v>
      </c>
      <c r="E41" s="37">
        <f t="shared" si="3"/>
        <v>68559.59</v>
      </c>
      <c r="F41" s="37">
        <f t="shared" si="4"/>
        <v>68559.59</v>
      </c>
      <c r="G41" s="51"/>
    </row>
    <row r="42" spans="1:7" ht="44.25" customHeight="1" outlineLevel="1">
      <c r="A42" s="58" t="s">
        <v>27</v>
      </c>
      <c r="B42" s="58">
        <f>B29+B30+B31+B32+B33+B34+B35+B36+B37+B39+B40+B41+B38</f>
        <v>2353190.6</v>
      </c>
      <c r="C42" s="58">
        <f>C29+C30+C31+C32+C33+C34+C35+C36+C37+C39+C40+C41+C38</f>
        <v>15803287.320000002</v>
      </c>
      <c r="D42" s="58">
        <f>D29+D30+D31+D32+D33+D34+D35+D36+D37+D39+D40+D41+D38</f>
        <v>15593476.860000003</v>
      </c>
      <c r="E42" s="58">
        <f>E29+E30+E31+E32+E33+E34+E35+E36+E37+E39+E40+E41+E38</f>
        <v>209810.45999999892</v>
      </c>
      <c r="F42" s="58">
        <f>F29+F30+F31+F32+F33+F34+F35+F36+F37+F39+F40+F41+F38</f>
        <v>2563001.059999999</v>
      </c>
      <c r="G42" s="56">
        <f>SUM(G29:G34)</f>
        <v>12668805.9</v>
      </c>
    </row>
    <row r="43" spans="1:7" ht="26.25" customHeight="1" outlineLevel="1">
      <c r="A43" s="58" t="s">
        <v>35</v>
      </c>
      <c r="B43" s="58"/>
      <c r="C43" s="58"/>
      <c r="D43" s="58"/>
      <c r="E43" s="58"/>
      <c r="F43" s="58"/>
      <c r="G43" s="40"/>
    </row>
    <row r="44" spans="1:7" ht="26.25" customHeight="1" outlineLevel="1">
      <c r="A44" s="58" t="s">
        <v>36</v>
      </c>
      <c r="B44" s="58">
        <f>B32</f>
        <v>745575.93</v>
      </c>
      <c r="C44" s="58">
        <f>C32</f>
        <v>3732173.76</v>
      </c>
      <c r="D44" s="58">
        <f>D32</f>
        <v>4012536.12</v>
      </c>
      <c r="E44" s="58">
        <f>E32</f>
        <v>-280362.36000000034</v>
      </c>
      <c r="F44" s="58">
        <f>F32</f>
        <v>465213.5699999997</v>
      </c>
      <c r="G44" s="40"/>
    </row>
    <row r="45" spans="1:7" ht="26.25" customHeight="1" outlineLevel="1">
      <c r="A45" s="58" t="s">
        <v>37</v>
      </c>
      <c r="B45" s="58">
        <f aca="true" t="shared" si="5" ref="B45:G45">B34+B33+B31+B30+B29</f>
        <v>1607614.67</v>
      </c>
      <c r="C45" s="58">
        <f t="shared" si="5"/>
        <v>9168672.659999998</v>
      </c>
      <c r="D45" s="58">
        <f t="shared" si="5"/>
        <v>8971110.379999999</v>
      </c>
      <c r="E45" s="58">
        <f t="shared" si="5"/>
        <v>197562.27999999924</v>
      </c>
      <c r="F45" s="58">
        <f t="shared" si="5"/>
        <v>1805176.9499999995</v>
      </c>
      <c r="G45" s="53" t="e">
        <f t="shared" si="5"/>
        <v>#VALUE!</v>
      </c>
    </row>
    <row r="46" spans="1:7" ht="26.25" customHeight="1" outlineLevel="1">
      <c r="A46" s="58" t="s">
        <v>63</v>
      </c>
      <c r="B46" s="58">
        <f>B35+B36+B37+B39+B40+B41+B38</f>
        <v>0</v>
      </c>
      <c r="C46" s="58">
        <f>C35+C36+C37+C39+C40+C41+C38</f>
        <v>2902440.9</v>
      </c>
      <c r="D46" s="58">
        <f>D35+D36+D37+D39+D40+D41+D38</f>
        <v>2609830.36</v>
      </c>
      <c r="E46" s="58">
        <f>E35+E36+E37+E39+E40+E41+E38</f>
        <v>292610.54000000004</v>
      </c>
      <c r="F46" s="58">
        <f>F35+F36+F37+F39+F40+F41+F38</f>
        <v>292610.54000000004</v>
      </c>
      <c r="G46" s="58">
        <f>G35+G36+G37+G39+G40+G41</f>
        <v>0</v>
      </c>
    </row>
    <row r="47" spans="1:7" ht="58.5" customHeight="1">
      <c r="A47" s="41" t="s">
        <v>26</v>
      </c>
      <c r="B47" s="41" t="s">
        <v>77</v>
      </c>
      <c r="C47" s="41" t="s">
        <v>79</v>
      </c>
      <c r="D47" s="42" t="s">
        <v>80</v>
      </c>
      <c r="E47" s="43" t="s">
        <v>29</v>
      </c>
      <c r="F47" s="43" t="s">
        <v>27</v>
      </c>
      <c r="G47" s="54" t="s">
        <v>23</v>
      </c>
    </row>
    <row r="48" spans="1:7" ht="33" customHeight="1" outlineLevel="1">
      <c r="A48" s="17" t="s">
        <v>41</v>
      </c>
      <c r="B48" s="22"/>
      <c r="C48" s="12"/>
      <c r="D48" s="12"/>
      <c r="E48" s="13" t="s">
        <v>23</v>
      </c>
      <c r="F48" s="13"/>
      <c r="G48" s="51" t="s">
        <v>23</v>
      </c>
    </row>
    <row r="49" spans="1:7" ht="26.25" customHeight="1" outlineLevel="1">
      <c r="A49" s="31" t="s">
        <v>0</v>
      </c>
      <c r="B49" s="31">
        <v>7166.01</v>
      </c>
      <c r="C49" s="16">
        <v>79392.26</v>
      </c>
      <c r="D49" s="16">
        <v>78371.71</v>
      </c>
      <c r="E49" s="13">
        <f aca="true" t="shared" si="6" ref="E49:E59">C49-D49</f>
        <v>1020.5499999999884</v>
      </c>
      <c r="F49" s="13">
        <f>E49+B49</f>
        <v>8186.559999999989</v>
      </c>
      <c r="G49" s="51">
        <f>D49</f>
        <v>78371.71</v>
      </c>
    </row>
    <row r="50" spans="1:7" ht="39" customHeight="1" outlineLevel="1">
      <c r="A50" s="31" t="s">
        <v>1</v>
      </c>
      <c r="B50" s="31"/>
      <c r="C50" s="16">
        <v>2665.24</v>
      </c>
      <c r="D50" s="16">
        <v>2227.79</v>
      </c>
      <c r="E50" s="13">
        <f t="shared" si="6"/>
        <v>437.4499999999998</v>
      </c>
      <c r="F50" s="13">
        <f>E50+B50</f>
        <v>437.4499999999998</v>
      </c>
      <c r="G50" s="51" t="s">
        <v>23</v>
      </c>
    </row>
    <row r="51" spans="1:7" ht="39" customHeight="1" outlineLevel="1">
      <c r="A51" s="33" t="s">
        <v>30</v>
      </c>
      <c r="B51" s="33">
        <f>SUM(B49:B50)</f>
        <v>7166.01</v>
      </c>
      <c r="C51" s="33">
        <f>SUM(C49:C50)</f>
        <v>82057.5</v>
      </c>
      <c r="D51" s="33">
        <f>SUM(D49:D50)</f>
        <v>80599.5</v>
      </c>
      <c r="E51" s="33">
        <f>SUM(E49:E50)</f>
        <v>1457.9999999999882</v>
      </c>
      <c r="F51" s="33">
        <f>SUM(F49:F50)</f>
        <v>8624.009999999987</v>
      </c>
      <c r="G51" s="51"/>
    </row>
    <row r="52" spans="1:7" ht="26.25" customHeight="1" outlineLevel="1">
      <c r="A52" s="31" t="s">
        <v>4</v>
      </c>
      <c r="B52" s="31">
        <v>75963.05</v>
      </c>
      <c r="C52" s="16">
        <v>865580.18</v>
      </c>
      <c r="D52" s="16">
        <v>830776.8</v>
      </c>
      <c r="E52" s="13">
        <f t="shared" si="6"/>
        <v>34803.380000000005</v>
      </c>
      <c r="F52" s="13">
        <f aca="true" t="shared" si="7" ref="F52:F59">E52+B52</f>
        <v>110766.43000000001</v>
      </c>
      <c r="G52" s="51">
        <f>D52</f>
        <v>830776.8</v>
      </c>
    </row>
    <row r="53" spans="1:7" ht="26.25" customHeight="1" outlineLevel="1">
      <c r="A53" s="31" t="s">
        <v>7</v>
      </c>
      <c r="B53" s="31">
        <v>41343.35</v>
      </c>
      <c r="C53" s="16">
        <v>419924.1</v>
      </c>
      <c r="D53" s="16">
        <v>452155.27</v>
      </c>
      <c r="E53" s="13">
        <f t="shared" si="6"/>
        <v>-32231.170000000042</v>
      </c>
      <c r="F53" s="13">
        <f t="shared" si="7"/>
        <v>9112.179999999957</v>
      </c>
      <c r="G53" s="51">
        <f>D53</f>
        <v>452155.27</v>
      </c>
    </row>
    <row r="54" spans="1:7" ht="26.25" customHeight="1" outlineLevel="1">
      <c r="A54" s="31" t="s">
        <v>8</v>
      </c>
      <c r="B54" s="31">
        <v>13944.26</v>
      </c>
      <c r="C54" s="16">
        <v>155136.18</v>
      </c>
      <c r="D54" s="16">
        <v>152502.68</v>
      </c>
      <c r="E54" s="13">
        <f t="shared" si="6"/>
        <v>2633.5</v>
      </c>
      <c r="F54" s="13">
        <f t="shared" si="7"/>
        <v>16577.760000000002</v>
      </c>
      <c r="G54" s="51">
        <f>D54</f>
        <v>152502.68</v>
      </c>
    </row>
    <row r="55" spans="1:7" ht="26.25" customHeight="1" outlineLevel="1">
      <c r="A55" s="31" t="s">
        <v>9</v>
      </c>
      <c r="B55" s="31"/>
      <c r="C55" s="16">
        <v>1931.08</v>
      </c>
      <c r="D55" s="16">
        <v>1499.04</v>
      </c>
      <c r="E55" s="13">
        <f t="shared" si="6"/>
        <v>432.03999999999996</v>
      </c>
      <c r="F55" s="13">
        <f t="shared" si="7"/>
        <v>432.03999999999996</v>
      </c>
      <c r="G55" s="51" t="s">
        <v>23</v>
      </c>
    </row>
    <row r="56" spans="1:7" ht="36.75" customHeight="1" outlineLevel="1">
      <c r="A56" s="31" t="s">
        <v>10</v>
      </c>
      <c r="B56" s="31"/>
      <c r="C56" s="16">
        <v>5396</v>
      </c>
      <c r="D56" s="16">
        <v>4511.03</v>
      </c>
      <c r="E56" s="13">
        <f t="shared" si="6"/>
        <v>884.9700000000003</v>
      </c>
      <c r="F56" s="13">
        <f t="shared" si="7"/>
        <v>884.9700000000003</v>
      </c>
      <c r="G56" s="51" t="s">
        <v>23</v>
      </c>
    </row>
    <row r="57" spans="1:7" ht="36.75" customHeight="1" outlineLevel="1">
      <c r="A57" s="33" t="s">
        <v>42</v>
      </c>
      <c r="B57" s="31">
        <f>SUM(B54:B56)</f>
        <v>13944.26</v>
      </c>
      <c r="C57" s="31">
        <f>SUM(C54:C56)</f>
        <v>162463.25999999998</v>
      </c>
      <c r="D57" s="31">
        <f>SUM(D54:D56)</f>
        <v>158512.75</v>
      </c>
      <c r="E57" s="31">
        <f>SUM(E54:E56)</f>
        <v>3950.51</v>
      </c>
      <c r="F57" s="13">
        <f t="shared" si="7"/>
        <v>17894.77</v>
      </c>
      <c r="G57" s="51"/>
    </row>
    <row r="58" spans="1:7" ht="36.75" customHeight="1" outlineLevel="1">
      <c r="A58" s="31" t="s">
        <v>70</v>
      </c>
      <c r="B58" s="31"/>
      <c r="C58" s="16">
        <v>-22741.26</v>
      </c>
      <c r="D58" s="31"/>
      <c r="E58" s="13">
        <f t="shared" si="6"/>
        <v>-22741.26</v>
      </c>
      <c r="F58" s="13">
        <f t="shared" si="7"/>
        <v>-22741.26</v>
      </c>
      <c r="G58" s="51"/>
    </row>
    <row r="59" spans="1:7" ht="36.75" customHeight="1" outlineLevel="1">
      <c r="A59" s="31" t="s">
        <v>6</v>
      </c>
      <c r="B59" s="31"/>
      <c r="C59" s="16">
        <v>1664.73</v>
      </c>
      <c r="D59" s="16">
        <v>1187.54</v>
      </c>
      <c r="E59" s="13">
        <f t="shared" si="6"/>
        <v>477.19000000000005</v>
      </c>
      <c r="F59" s="13">
        <f t="shared" si="7"/>
        <v>477.19000000000005</v>
      </c>
      <c r="G59" s="51"/>
    </row>
    <row r="60" spans="1:7" ht="36.75" customHeight="1" outlineLevel="1">
      <c r="A60" s="57" t="s">
        <v>27</v>
      </c>
      <c r="B60" s="58">
        <f>B51+B52+B53+B57+B58+B59</f>
        <v>138416.67</v>
      </c>
      <c r="C60" s="58">
        <f>C51+C52+C53+C57+C58+C59</f>
        <v>1508948.51</v>
      </c>
      <c r="D60" s="58">
        <f>D51+D52+D53+D57+D58+D59</f>
        <v>1523231.86</v>
      </c>
      <c r="E60" s="58">
        <f>E51+E52+E53+E57+E58+E59</f>
        <v>-14283.35000000005</v>
      </c>
      <c r="F60" s="58">
        <f>F51+F52+F53+F57+F58+F59</f>
        <v>124133.31999999996</v>
      </c>
      <c r="G60" s="13"/>
    </row>
    <row r="61" spans="1:7" ht="21" customHeight="1" outlineLevel="1">
      <c r="A61" s="57" t="s">
        <v>35</v>
      </c>
      <c r="B61" s="58"/>
      <c r="C61" s="58"/>
      <c r="D61" s="58"/>
      <c r="E61" s="58"/>
      <c r="F61" s="58"/>
      <c r="G61" s="13"/>
    </row>
    <row r="62" spans="1:7" ht="27" customHeight="1" outlineLevel="1">
      <c r="A62" s="57" t="s">
        <v>36</v>
      </c>
      <c r="B62" s="58">
        <f>B53</f>
        <v>41343.35</v>
      </c>
      <c r="C62" s="58">
        <f>C53</f>
        <v>419924.1</v>
      </c>
      <c r="D62" s="58">
        <f>D53</f>
        <v>452155.27</v>
      </c>
      <c r="E62" s="58">
        <f>E53</f>
        <v>-32231.170000000042</v>
      </c>
      <c r="F62" s="58">
        <f>F53</f>
        <v>9112.179999999957</v>
      </c>
      <c r="G62" s="13"/>
    </row>
    <row r="63" spans="1:7" ht="21.75" customHeight="1" outlineLevel="1">
      <c r="A63" s="57" t="s">
        <v>37</v>
      </c>
      <c r="B63" s="58">
        <f>B51+B52+B57</f>
        <v>97073.31999999999</v>
      </c>
      <c r="C63" s="58">
        <f>C51+C52+C57</f>
        <v>1110100.94</v>
      </c>
      <c r="D63" s="58">
        <f>D51+D52+D57</f>
        <v>1069889.05</v>
      </c>
      <c r="E63" s="58">
        <f>E51+E52+E57</f>
        <v>40211.88999999999</v>
      </c>
      <c r="F63" s="58">
        <f>F51+F52+F57</f>
        <v>137285.21</v>
      </c>
      <c r="G63" s="13"/>
    </row>
    <row r="64" spans="1:7" ht="31.5" customHeight="1" outlineLevel="1">
      <c r="A64" s="57" t="s">
        <v>63</v>
      </c>
      <c r="B64" s="58">
        <f>B58+B59</f>
        <v>0</v>
      </c>
      <c r="C64" s="58">
        <f>C58+C59</f>
        <v>-21076.53</v>
      </c>
      <c r="D64" s="58">
        <f>D58+D59</f>
        <v>1187.54</v>
      </c>
      <c r="E64" s="58">
        <f>E58+E59</f>
        <v>-22264.07</v>
      </c>
      <c r="F64" s="58">
        <f>F58+F59</f>
        <v>-22264.07</v>
      </c>
      <c r="G64" s="13"/>
    </row>
    <row r="65" spans="1:7" ht="48" customHeight="1">
      <c r="A65" s="41" t="s">
        <v>26</v>
      </c>
      <c r="B65" s="41" t="s">
        <v>77</v>
      </c>
      <c r="C65" s="41" t="s">
        <v>79</v>
      </c>
      <c r="D65" s="42" t="s">
        <v>80</v>
      </c>
      <c r="E65" s="43" t="s">
        <v>29</v>
      </c>
      <c r="F65" s="43" t="s">
        <v>27</v>
      </c>
      <c r="G65" s="20" t="s">
        <v>23</v>
      </c>
    </row>
    <row r="66" spans="1:7" ht="48" customHeight="1">
      <c r="A66" s="19" t="s">
        <v>43</v>
      </c>
      <c r="B66" s="19"/>
      <c r="C66" s="20"/>
      <c r="D66" s="21"/>
      <c r="E66" s="20"/>
      <c r="F66" s="20"/>
      <c r="G66" s="20"/>
    </row>
    <row r="67" spans="1:7" ht="26.25" customHeight="1" outlineLevel="1">
      <c r="A67" s="32" t="s">
        <v>0</v>
      </c>
      <c r="B67" s="32">
        <v>9225.23</v>
      </c>
      <c r="C67" s="10">
        <v>11001.31</v>
      </c>
      <c r="D67" s="10">
        <v>18508.81</v>
      </c>
      <c r="E67" s="13">
        <f aca="true" t="shared" si="8" ref="E67:E74">C67-D67</f>
        <v>-7507.500000000002</v>
      </c>
      <c r="F67" s="13">
        <f aca="true" t="shared" si="9" ref="F67:F74">E67+B67</f>
        <v>1717.7299999999977</v>
      </c>
      <c r="G67" s="13">
        <f>D67</f>
        <v>18508.81</v>
      </c>
    </row>
    <row r="68" spans="1:7" ht="26.25" customHeight="1" outlineLevel="1">
      <c r="A68" s="32" t="s">
        <v>2</v>
      </c>
      <c r="B68" s="32">
        <v>47954.7</v>
      </c>
      <c r="C68" s="10">
        <v>57941.25</v>
      </c>
      <c r="D68" s="10">
        <v>96212.75</v>
      </c>
      <c r="E68" s="13">
        <f t="shared" si="8"/>
        <v>-38271.5</v>
      </c>
      <c r="F68" s="13">
        <f t="shared" si="9"/>
        <v>9683.199999999997</v>
      </c>
      <c r="G68" s="13">
        <f>D68</f>
        <v>96212.75</v>
      </c>
    </row>
    <row r="69" spans="1:7" ht="26.25" customHeight="1" outlineLevel="1">
      <c r="A69" s="32" t="s">
        <v>4</v>
      </c>
      <c r="B69" s="32">
        <v>121627.13</v>
      </c>
      <c r="C69" s="10">
        <v>153020.24</v>
      </c>
      <c r="D69" s="10">
        <v>244023.67</v>
      </c>
      <c r="E69" s="13">
        <f t="shared" si="8"/>
        <v>-91003.43000000002</v>
      </c>
      <c r="F69" s="13">
        <f t="shared" si="9"/>
        <v>30623.699999999983</v>
      </c>
      <c r="G69" s="13">
        <f>D69</f>
        <v>244023.67</v>
      </c>
    </row>
    <row r="70" spans="1:7" ht="26.25" customHeight="1" outlineLevel="1">
      <c r="A70" s="32" t="s">
        <v>7</v>
      </c>
      <c r="B70" s="32">
        <v>100388.06</v>
      </c>
      <c r="C70" s="10">
        <v>107176.66</v>
      </c>
      <c r="D70" s="10">
        <v>201411.16</v>
      </c>
      <c r="E70" s="13">
        <f t="shared" si="8"/>
        <v>-94234.5</v>
      </c>
      <c r="F70" s="13">
        <f t="shared" si="9"/>
        <v>6153.559999999998</v>
      </c>
      <c r="G70" s="13">
        <f>D70</f>
        <v>201411.16</v>
      </c>
    </row>
    <row r="71" spans="1:7" ht="26.25" customHeight="1" outlineLevel="1">
      <c r="A71" s="32" t="s">
        <v>8</v>
      </c>
      <c r="B71" s="32">
        <v>10706.01</v>
      </c>
      <c r="C71" s="10">
        <v>12655.45</v>
      </c>
      <c r="D71" s="10">
        <v>21479.75</v>
      </c>
      <c r="E71" s="13">
        <f t="shared" si="8"/>
        <v>-8824.3</v>
      </c>
      <c r="F71" s="13">
        <f t="shared" si="9"/>
        <v>1881.710000000001</v>
      </c>
      <c r="G71" s="13">
        <f>D71</f>
        <v>21479.75</v>
      </c>
    </row>
    <row r="72" spans="1:7" ht="34.5" customHeight="1" outlineLevel="1">
      <c r="A72" s="32" t="s">
        <v>9</v>
      </c>
      <c r="B72" s="32"/>
      <c r="C72" s="10">
        <v>381.86</v>
      </c>
      <c r="D72" s="10">
        <v>621.24</v>
      </c>
      <c r="E72" s="13">
        <f t="shared" si="8"/>
        <v>-239.38</v>
      </c>
      <c r="F72" s="13">
        <f t="shared" si="9"/>
        <v>-239.38</v>
      </c>
      <c r="G72" s="13"/>
    </row>
    <row r="73" spans="1:7" ht="34.5" customHeight="1" outlineLevel="1">
      <c r="A73" s="35" t="s">
        <v>42</v>
      </c>
      <c r="B73" s="32">
        <f>B71+B72</f>
        <v>10706.01</v>
      </c>
      <c r="C73" s="32">
        <f>C71+C72</f>
        <v>13037.310000000001</v>
      </c>
      <c r="D73" s="32">
        <f>D71+D72</f>
        <v>22100.99</v>
      </c>
      <c r="E73" s="32">
        <f>E71+E72</f>
        <v>-9063.679999999998</v>
      </c>
      <c r="F73" s="32">
        <f>F71+F72</f>
        <v>1642.3300000000008</v>
      </c>
      <c r="G73" s="13"/>
    </row>
    <row r="74" spans="1:7" ht="34.5" customHeight="1" outlineLevel="1">
      <c r="A74" s="32" t="s">
        <v>70</v>
      </c>
      <c r="B74" s="32"/>
      <c r="C74" s="32">
        <v>-1216.64</v>
      </c>
      <c r="D74" s="32"/>
      <c r="E74" s="13">
        <f t="shared" si="8"/>
        <v>-1216.64</v>
      </c>
      <c r="F74" s="13">
        <f t="shared" si="9"/>
        <v>-1216.64</v>
      </c>
      <c r="G74" s="13"/>
    </row>
    <row r="75" spans="1:7" ht="36.75" customHeight="1" outlineLevel="1">
      <c r="A75" s="57" t="s">
        <v>27</v>
      </c>
      <c r="B75" s="59">
        <f aca="true" t="shared" si="10" ref="B75:G75">B67+B68+B69+B70+B73+B74</f>
        <v>289901.13</v>
      </c>
      <c r="C75" s="59">
        <f t="shared" si="10"/>
        <v>340960.12999999995</v>
      </c>
      <c r="D75" s="59">
        <f t="shared" si="10"/>
        <v>582257.38</v>
      </c>
      <c r="E75" s="59">
        <f t="shared" si="10"/>
        <v>-241297.25000000003</v>
      </c>
      <c r="F75" s="59">
        <f t="shared" si="10"/>
        <v>48603.879999999976</v>
      </c>
      <c r="G75" s="59">
        <f t="shared" si="10"/>
        <v>560156.39</v>
      </c>
    </row>
    <row r="76" spans="1:7" ht="26.25" customHeight="1" outlineLevel="1">
      <c r="A76" s="58" t="s">
        <v>35</v>
      </c>
      <c r="B76" s="59"/>
      <c r="C76" s="59"/>
      <c r="D76" s="59"/>
      <c r="E76" s="59"/>
      <c r="F76" s="59"/>
      <c r="G76" s="47"/>
    </row>
    <row r="77" spans="1:7" ht="26.25" customHeight="1" outlineLevel="1">
      <c r="A77" s="58" t="s">
        <v>36</v>
      </c>
      <c r="B77" s="59">
        <f>B70</f>
        <v>100388.06</v>
      </c>
      <c r="C77" s="59">
        <f>C70</f>
        <v>107176.66</v>
      </c>
      <c r="D77" s="59">
        <f>D70</f>
        <v>201411.16</v>
      </c>
      <c r="E77" s="59">
        <f>E70</f>
        <v>-94234.5</v>
      </c>
      <c r="F77" s="59">
        <f>F70</f>
        <v>6153.559999999998</v>
      </c>
      <c r="G77" s="47"/>
    </row>
    <row r="78" spans="1:7" ht="26.25" customHeight="1" outlineLevel="1">
      <c r="A78" s="58" t="s">
        <v>37</v>
      </c>
      <c r="B78" s="59">
        <f>B67+B68+B69+B73</f>
        <v>189513.07</v>
      </c>
      <c r="C78" s="59">
        <f>C67+C68+C69+C73</f>
        <v>235000.11</v>
      </c>
      <c r="D78" s="59">
        <f>D67+D68+D69+D73</f>
        <v>380846.22</v>
      </c>
      <c r="E78" s="59">
        <f>E67+E68+E69+E73</f>
        <v>-145846.11000000002</v>
      </c>
      <c r="F78" s="59">
        <f>F67+F68+F69+F73</f>
        <v>43666.95999999998</v>
      </c>
      <c r="G78" s="47"/>
    </row>
    <row r="79" spans="1:7" ht="26.25" customHeight="1" outlineLevel="1">
      <c r="A79" s="57" t="s">
        <v>63</v>
      </c>
      <c r="B79" s="59">
        <f>B74</f>
        <v>0</v>
      </c>
      <c r="C79" s="59">
        <f>C74</f>
        <v>-1216.64</v>
      </c>
      <c r="D79" s="59">
        <f>D74</f>
        <v>0</v>
      </c>
      <c r="E79" s="59">
        <f>E74</f>
        <v>-1216.64</v>
      </c>
      <c r="F79" s="59">
        <f>F74</f>
        <v>-1216.64</v>
      </c>
      <c r="G79" s="47"/>
    </row>
    <row r="80" spans="1:7" ht="59.25" customHeight="1">
      <c r="A80" s="41" t="s">
        <v>26</v>
      </c>
      <c r="B80" s="41" t="s">
        <v>77</v>
      </c>
      <c r="C80" s="41" t="s">
        <v>79</v>
      </c>
      <c r="D80" s="42" t="s">
        <v>80</v>
      </c>
      <c r="E80" s="43" t="s">
        <v>29</v>
      </c>
      <c r="F80" s="43" t="s">
        <v>27</v>
      </c>
      <c r="G80" s="20" t="s">
        <v>23</v>
      </c>
    </row>
    <row r="81" spans="1:7" ht="26.25" customHeight="1" outlineLevel="1">
      <c r="A81" s="17" t="s">
        <v>44</v>
      </c>
      <c r="B81" s="22"/>
      <c r="C81" s="12"/>
      <c r="D81" s="12"/>
      <c r="E81" s="10"/>
      <c r="F81" s="10"/>
      <c r="G81" s="10"/>
    </row>
    <row r="82" spans="1:7" ht="26.25" customHeight="1" outlineLevel="1">
      <c r="A82" s="31" t="s">
        <v>0</v>
      </c>
      <c r="B82" s="31">
        <v>58583.07</v>
      </c>
      <c r="C82" s="16">
        <v>331931.8</v>
      </c>
      <c r="D82" s="16">
        <v>305302.64</v>
      </c>
      <c r="E82" s="13">
        <f aca="true" t="shared" si="11" ref="E82:E94">C82-D82</f>
        <v>26629.159999999974</v>
      </c>
      <c r="F82" s="13">
        <f aca="true" t="shared" si="12" ref="F82:F94">E82+B82</f>
        <v>85212.22999999998</v>
      </c>
      <c r="G82" s="13">
        <f aca="true" t="shared" si="13" ref="G82:G87">D82</f>
        <v>305302.64</v>
      </c>
    </row>
    <row r="83" spans="1:7" ht="26.25" customHeight="1" outlineLevel="1">
      <c r="A83" s="31" t="s">
        <v>2</v>
      </c>
      <c r="B83" s="31">
        <v>252154.66</v>
      </c>
      <c r="C83" s="16">
        <v>1076408.16</v>
      </c>
      <c r="D83" s="16">
        <v>1314091.1</v>
      </c>
      <c r="E83" s="13">
        <f t="shared" si="11"/>
        <v>-237682.94000000018</v>
      </c>
      <c r="F83" s="13">
        <f t="shared" si="12"/>
        <v>14471.719999999827</v>
      </c>
      <c r="G83" s="13">
        <f t="shared" si="13"/>
        <v>1314091.1</v>
      </c>
    </row>
    <row r="84" spans="1:7" ht="26.25" customHeight="1" outlineLevel="1">
      <c r="A84" s="31" t="s">
        <v>4</v>
      </c>
      <c r="B84" s="31">
        <v>1438774.41</v>
      </c>
      <c r="C84" s="16">
        <v>8084924.83</v>
      </c>
      <c r="D84" s="16">
        <f>7498099+2.03</f>
        <v>7498101.03</v>
      </c>
      <c r="E84" s="13">
        <f t="shared" si="11"/>
        <v>586823.7999999998</v>
      </c>
      <c r="F84" s="13">
        <f t="shared" si="12"/>
        <v>2025598.2099999997</v>
      </c>
      <c r="G84" s="13">
        <f t="shared" si="13"/>
        <v>7498101.03</v>
      </c>
    </row>
    <row r="85" spans="1:7" ht="26.25" customHeight="1" outlineLevel="1">
      <c r="A85" s="31" t="s">
        <v>7</v>
      </c>
      <c r="B85" s="31">
        <v>1129490.96</v>
      </c>
      <c r="C85" s="16">
        <v>5286046.12</v>
      </c>
      <c r="D85" s="16">
        <v>5886284.19</v>
      </c>
      <c r="E85" s="13">
        <f t="shared" si="11"/>
        <v>-600238.0700000003</v>
      </c>
      <c r="F85" s="13">
        <f t="shared" si="12"/>
        <v>529252.8899999997</v>
      </c>
      <c r="G85" s="13">
        <f t="shared" si="13"/>
        <v>5886284.19</v>
      </c>
    </row>
    <row r="86" spans="1:7" ht="26.25" customHeight="1" outlineLevel="1">
      <c r="A86" s="31" t="s">
        <v>8</v>
      </c>
      <c r="B86" s="31">
        <v>71357.99</v>
      </c>
      <c r="C86" s="16">
        <v>406810.22</v>
      </c>
      <c r="D86" s="16">
        <v>371878.51</v>
      </c>
      <c r="E86" s="13">
        <f t="shared" si="11"/>
        <v>34931.70999999996</v>
      </c>
      <c r="F86" s="13">
        <f t="shared" si="12"/>
        <v>106289.69999999997</v>
      </c>
      <c r="G86" s="13">
        <f t="shared" si="13"/>
        <v>371878.51</v>
      </c>
    </row>
    <row r="87" spans="1:7" ht="26.25" customHeight="1" outlineLevel="1">
      <c r="A87" s="31" t="s">
        <v>12</v>
      </c>
      <c r="B87" s="31">
        <v>400971.96</v>
      </c>
      <c r="C87" s="16">
        <f>1643198.85+645832.63+211.2</f>
        <v>2289242.68</v>
      </c>
      <c r="D87" s="16">
        <f>1499451.89+590192.92+4927.16</f>
        <v>2094571.97</v>
      </c>
      <c r="E87" s="13">
        <f t="shared" si="11"/>
        <v>194670.7100000002</v>
      </c>
      <c r="F87" s="13">
        <f t="shared" si="12"/>
        <v>595642.6700000002</v>
      </c>
      <c r="G87" s="13">
        <f t="shared" si="13"/>
        <v>2094571.97</v>
      </c>
    </row>
    <row r="88" spans="1:7" ht="26.25" customHeight="1" outlineLevel="1">
      <c r="A88" s="31" t="s">
        <v>64</v>
      </c>
      <c r="B88" s="31"/>
      <c r="C88" s="16">
        <v>149246.1</v>
      </c>
      <c r="D88" s="16">
        <v>136345.24</v>
      </c>
      <c r="E88" s="13">
        <f t="shared" si="11"/>
        <v>12900.860000000015</v>
      </c>
      <c r="F88" s="13">
        <f t="shared" si="12"/>
        <v>12900.860000000015</v>
      </c>
      <c r="G88" s="13"/>
    </row>
    <row r="89" spans="1:7" ht="26.25" customHeight="1" outlineLevel="1">
      <c r="A89" s="31" t="s">
        <v>65</v>
      </c>
      <c r="B89" s="31"/>
      <c r="C89" s="16">
        <v>280676.9</v>
      </c>
      <c r="D89" s="16">
        <v>258557.82</v>
      </c>
      <c r="E89" s="13">
        <f t="shared" si="11"/>
        <v>22119.080000000016</v>
      </c>
      <c r="F89" s="13">
        <f t="shared" si="12"/>
        <v>22119.080000000016</v>
      </c>
      <c r="G89" s="13"/>
    </row>
    <row r="90" spans="1:7" ht="26.25" customHeight="1" outlineLevel="1">
      <c r="A90" s="31" t="s">
        <v>11</v>
      </c>
      <c r="B90" s="31"/>
      <c r="C90" s="16">
        <v>367147.54</v>
      </c>
      <c r="D90" s="16">
        <v>334777.92</v>
      </c>
      <c r="E90" s="13">
        <f t="shared" si="11"/>
        <v>32369.619999999995</v>
      </c>
      <c r="F90" s="13">
        <f t="shared" si="12"/>
        <v>32369.619999999995</v>
      </c>
      <c r="G90" s="13"/>
    </row>
    <row r="91" spans="1:7" ht="26.25" customHeight="1" outlineLevel="1">
      <c r="A91" s="31" t="s">
        <v>68</v>
      </c>
      <c r="B91" s="31"/>
      <c r="C91" s="16">
        <v>216180</v>
      </c>
      <c r="D91" s="16">
        <v>149883.33</v>
      </c>
      <c r="E91" s="13">
        <f t="shared" si="11"/>
        <v>66296.67000000001</v>
      </c>
      <c r="F91" s="13">
        <f t="shared" si="12"/>
        <v>66296.67000000001</v>
      </c>
      <c r="G91" s="13"/>
    </row>
    <row r="92" spans="1:7" ht="26.25" customHeight="1" outlineLevel="1">
      <c r="A92" s="31" t="s">
        <v>67</v>
      </c>
      <c r="B92" s="31"/>
      <c r="C92" s="16">
        <v>1715876.54</v>
      </c>
      <c r="D92" s="16">
        <v>1573634.91</v>
      </c>
      <c r="E92" s="13">
        <f t="shared" si="11"/>
        <v>142241.63000000012</v>
      </c>
      <c r="F92" s="13">
        <f t="shared" si="12"/>
        <v>142241.63000000012</v>
      </c>
      <c r="G92" s="13"/>
    </row>
    <row r="93" spans="1:7" ht="26.25" customHeight="1" outlineLevel="1">
      <c r="A93" s="64" t="s">
        <v>69</v>
      </c>
      <c r="B93" s="31"/>
      <c r="C93" s="16">
        <v>285670.98</v>
      </c>
      <c r="D93" s="16">
        <v>262375.84</v>
      </c>
      <c r="E93" s="13">
        <f t="shared" si="11"/>
        <v>23295.139999999956</v>
      </c>
      <c r="F93" s="13">
        <f t="shared" si="12"/>
        <v>23295.139999999956</v>
      </c>
      <c r="G93" s="13"/>
    </row>
    <row r="94" spans="1:7" ht="26.25" customHeight="1" outlineLevel="1">
      <c r="A94" s="64" t="s">
        <v>6</v>
      </c>
      <c r="B94" s="31">
        <v>9685.22</v>
      </c>
      <c r="C94" s="16">
        <v>240372.71</v>
      </c>
      <c r="D94" s="16">
        <v>50474.03</v>
      </c>
      <c r="E94" s="13">
        <f t="shared" si="11"/>
        <v>189898.68</v>
      </c>
      <c r="F94" s="13">
        <f t="shared" si="12"/>
        <v>199583.9</v>
      </c>
      <c r="G94" s="13"/>
    </row>
    <row r="95" spans="1:7" ht="42" customHeight="1" outlineLevel="1">
      <c r="A95" s="57" t="s">
        <v>27</v>
      </c>
      <c r="B95" s="59">
        <f>B82+B83+B84+B85+B86+B87+B88+B89+B90+B91+B92+B93+B94</f>
        <v>3361018.27</v>
      </c>
      <c r="C95" s="59">
        <f>SUM(C82:C94)</f>
        <v>20730534.580000002</v>
      </c>
      <c r="D95" s="59">
        <f>D82+D83+D84+D85+D86+D87+D88+D89+D90+D91+D92+D93+D94</f>
        <v>20236278.53</v>
      </c>
      <c r="E95" s="59">
        <f>E82+E83+E84+E85+E86+E87+E88+E89+E90+E91+E92+E93+E94</f>
        <v>494256.0499999996</v>
      </c>
      <c r="F95" s="59">
        <f>F82+F83+F84+F85+F86+F87+F88+F89+F90+F91+F92+F93+F94</f>
        <v>3855274.3200000003</v>
      </c>
      <c r="G95" s="34">
        <f>SUM(G82:G87)</f>
        <v>17470229.44</v>
      </c>
    </row>
    <row r="96" spans="1:7" ht="26.25" customHeight="1" outlineLevel="1">
      <c r="A96" s="58" t="s">
        <v>35</v>
      </c>
      <c r="B96" s="59"/>
      <c r="C96" s="59"/>
      <c r="D96" s="59"/>
      <c r="E96" s="59"/>
      <c r="F96" s="59"/>
      <c r="G96" s="48"/>
    </row>
    <row r="97" spans="1:7" ht="26.25" customHeight="1" outlineLevel="1">
      <c r="A97" s="58" t="s">
        <v>36</v>
      </c>
      <c r="B97" s="59">
        <f>B85</f>
        <v>1129490.96</v>
      </c>
      <c r="C97" s="59">
        <f>C85</f>
        <v>5286046.12</v>
      </c>
      <c r="D97" s="59">
        <f>D85</f>
        <v>5886284.19</v>
      </c>
      <c r="E97" s="59">
        <f>E85</f>
        <v>-600238.0700000003</v>
      </c>
      <c r="F97" s="59">
        <f>F85</f>
        <v>529252.8899999997</v>
      </c>
      <c r="G97" s="48"/>
    </row>
    <row r="98" spans="1:7" ht="26.25" customHeight="1" outlineLevel="1">
      <c r="A98" s="58" t="s">
        <v>37</v>
      </c>
      <c r="B98" s="59">
        <f>B82+B83+B84+B86+B87</f>
        <v>2221842.09</v>
      </c>
      <c r="C98" s="59">
        <f>C95-C97-C99</f>
        <v>12189317.690000001</v>
      </c>
      <c r="D98" s="59">
        <f>D82+D83+D84+D86+D87</f>
        <v>11583945.25</v>
      </c>
      <c r="E98" s="59">
        <f>E82+E83+E84+E86+E87</f>
        <v>605372.4399999997</v>
      </c>
      <c r="F98" s="59">
        <f>F82+F83+F84+F86+F87</f>
        <v>2827214.5300000003</v>
      </c>
      <c r="G98" s="48"/>
    </row>
    <row r="99" spans="1:7" ht="26.25" customHeight="1" outlineLevel="1">
      <c r="A99" s="58" t="s">
        <v>63</v>
      </c>
      <c r="B99" s="59">
        <f>B88+B89+B90+B91+B92+B93+B94</f>
        <v>9685.22</v>
      </c>
      <c r="C99" s="59">
        <f>C88+C89+C90+C91+C92+C93+C94</f>
        <v>3255170.77</v>
      </c>
      <c r="D99" s="59">
        <f>D88+D89+D90+D91+D92+D93+D94</f>
        <v>2766049.0899999994</v>
      </c>
      <c r="E99" s="59">
        <f>E88+E89+E90+E91+E92+E93+E94</f>
        <v>489121.6800000001</v>
      </c>
      <c r="F99" s="59">
        <f>F88+F89+F90+F91+F92+F93+F94</f>
        <v>498806.90000000014</v>
      </c>
      <c r="G99" s="48"/>
    </row>
    <row r="100" spans="1:7" ht="50.25" customHeight="1">
      <c r="A100" s="41" t="s">
        <v>26</v>
      </c>
      <c r="B100" s="41" t="s">
        <v>77</v>
      </c>
      <c r="C100" s="41" t="s">
        <v>79</v>
      </c>
      <c r="D100" s="42" t="s">
        <v>80</v>
      </c>
      <c r="E100" s="43" t="s">
        <v>29</v>
      </c>
      <c r="F100" s="43" t="s">
        <v>27</v>
      </c>
      <c r="G100" s="20" t="s">
        <v>23</v>
      </c>
    </row>
    <row r="101" spans="1:7" ht="26.25" customHeight="1" outlineLevel="1">
      <c r="A101" s="17" t="s">
        <v>45</v>
      </c>
      <c r="B101" s="22"/>
      <c r="C101" s="12"/>
      <c r="D101" s="12"/>
      <c r="E101" s="10"/>
      <c r="F101" s="10"/>
      <c r="G101" s="10" t="s">
        <v>23</v>
      </c>
    </row>
    <row r="102" spans="1:7" ht="26.25" customHeight="1" outlineLevel="1">
      <c r="A102" s="31" t="s">
        <v>0</v>
      </c>
      <c r="B102" s="31">
        <v>17860.98</v>
      </c>
      <c r="C102" s="16">
        <v>198923.89</v>
      </c>
      <c r="D102" s="16">
        <v>197814.07</v>
      </c>
      <c r="E102" s="11">
        <f aca="true" t="shared" si="14" ref="E102:E111">C102-D102</f>
        <v>1109.820000000007</v>
      </c>
      <c r="F102" s="13">
        <f aca="true" t="shared" si="15" ref="F102:F114">E102+B102</f>
        <v>18970.800000000007</v>
      </c>
      <c r="G102" s="12">
        <f>D102</f>
        <v>197814.07</v>
      </c>
    </row>
    <row r="103" spans="1:7" ht="26.25" customHeight="1" outlineLevel="1">
      <c r="A103" s="31" t="s">
        <v>1</v>
      </c>
      <c r="B103" s="31"/>
      <c r="C103" s="16">
        <v>3315.99</v>
      </c>
      <c r="D103" s="16">
        <v>2607.47</v>
      </c>
      <c r="E103" s="11">
        <f t="shared" si="14"/>
        <v>708.52</v>
      </c>
      <c r="F103" s="13">
        <f t="shared" si="15"/>
        <v>708.52</v>
      </c>
      <c r="G103" s="12" t="s">
        <v>23</v>
      </c>
    </row>
    <row r="104" spans="1:7" ht="26.25" customHeight="1" outlineLevel="1">
      <c r="A104" s="33" t="s">
        <v>30</v>
      </c>
      <c r="B104" s="33">
        <f>B102+B103</f>
        <v>17860.98</v>
      </c>
      <c r="C104" s="33">
        <f>C102+C103</f>
        <v>202239.88</v>
      </c>
      <c r="D104" s="33">
        <f>D102+D103</f>
        <v>200421.54</v>
      </c>
      <c r="E104" s="33">
        <f>E102+E103</f>
        <v>1818.340000000007</v>
      </c>
      <c r="F104" s="33">
        <f>F102+F103</f>
        <v>19679.320000000007</v>
      </c>
      <c r="G104" s="12"/>
    </row>
    <row r="105" spans="1:7" ht="26.25" customHeight="1" outlineLevel="1">
      <c r="A105" s="31" t="s">
        <v>2</v>
      </c>
      <c r="B105" s="31">
        <v>95010.08</v>
      </c>
      <c r="C105" s="16">
        <v>1061559.83</v>
      </c>
      <c r="D105" s="16">
        <v>1052256.61</v>
      </c>
      <c r="E105" s="11">
        <f t="shared" si="14"/>
        <v>9303.219999999972</v>
      </c>
      <c r="F105" s="13">
        <f t="shared" si="15"/>
        <v>104313.29999999997</v>
      </c>
      <c r="G105" s="12">
        <f>D105</f>
        <v>1052256.61</v>
      </c>
    </row>
    <row r="106" spans="1:7" ht="43.5" customHeight="1" outlineLevel="1">
      <c r="A106" s="31" t="s">
        <v>3</v>
      </c>
      <c r="B106" s="31"/>
      <c r="C106" s="16">
        <v>18108.9</v>
      </c>
      <c r="D106" s="16">
        <v>14234.14</v>
      </c>
      <c r="E106" s="11">
        <f t="shared" si="14"/>
        <v>3874.760000000002</v>
      </c>
      <c r="F106" s="13">
        <f t="shared" si="15"/>
        <v>3874.760000000002</v>
      </c>
      <c r="G106" s="12" t="s">
        <v>23</v>
      </c>
    </row>
    <row r="107" spans="1:7" ht="30.75" customHeight="1" outlineLevel="1">
      <c r="A107" s="33" t="s">
        <v>32</v>
      </c>
      <c r="B107" s="33">
        <f>B105+B106</f>
        <v>95010.08</v>
      </c>
      <c r="C107" s="33">
        <f>C105+C106</f>
        <v>1079668.73</v>
      </c>
      <c r="D107" s="33">
        <f>D105+D106</f>
        <v>1066490.75</v>
      </c>
      <c r="E107" s="33">
        <f>E105+E106</f>
        <v>13177.979999999974</v>
      </c>
      <c r="F107" s="33">
        <f>F105+F106</f>
        <v>108188.05999999997</v>
      </c>
      <c r="G107" s="12" t="s">
        <v>23</v>
      </c>
    </row>
    <row r="108" spans="1:7" ht="26.25" customHeight="1" outlineLevel="1">
      <c r="A108" s="31" t="s">
        <v>7</v>
      </c>
      <c r="B108" s="31">
        <v>235570.82</v>
      </c>
      <c r="C108" s="16">
        <v>2578488.36</v>
      </c>
      <c r="D108" s="16">
        <v>2608996.46</v>
      </c>
      <c r="E108" s="11">
        <f t="shared" si="14"/>
        <v>-30508.100000000093</v>
      </c>
      <c r="F108" s="13">
        <f t="shared" si="15"/>
        <v>205062.7199999999</v>
      </c>
      <c r="G108" s="12">
        <f>D108</f>
        <v>2608996.46</v>
      </c>
    </row>
    <row r="109" spans="1:7" ht="26.25" customHeight="1" outlineLevel="1">
      <c r="A109" s="31" t="s">
        <v>8</v>
      </c>
      <c r="B109" s="31">
        <v>20831.53</v>
      </c>
      <c r="C109" s="16">
        <v>233051.14</v>
      </c>
      <c r="D109" s="16">
        <v>230713.57</v>
      </c>
      <c r="E109" s="11">
        <f t="shared" si="14"/>
        <v>2337.570000000007</v>
      </c>
      <c r="F109" s="13">
        <f t="shared" si="15"/>
        <v>23169.100000000006</v>
      </c>
      <c r="G109" s="12">
        <f>D109</f>
        <v>230713.57</v>
      </c>
    </row>
    <row r="110" spans="1:7" ht="26.25" customHeight="1" outlineLevel="1">
      <c r="A110" s="31" t="s">
        <v>9</v>
      </c>
      <c r="B110" s="31">
        <v>1608.78</v>
      </c>
      <c r="C110" s="16">
        <v>18271.64</v>
      </c>
      <c r="D110" s="16">
        <v>17817.6</v>
      </c>
      <c r="E110" s="11">
        <f t="shared" si="14"/>
        <v>454.0400000000009</v>
      </c>
      <c r="F110" s="13">
        <f t="shared" si="15"/>
        <v>2062.8200000000006</v>
      </c>
      <c r="G110" s="12">
        <f>D110</f>
        <v>17817.6</v>
      </c>
    </row>
    <row r="111" spans="1:7" ht="44.25" customHeight="1" outlineLevel="1">
      <c r="A111" s="31" t="s">
        <v>10</v>
      </c>
      <c r="B111" s="31"/>
      <c r="C111" s="16">
        <v>3993.09</v>
      </c>
      <c r="D111" s="16">
        <v>3139.84</v>
      </c>
      <c r="E111" s="11">
        <f t="shared" si="14"/>
        <v>853.25</v>
      </c>
      <c r="F111" s="13">
        <f t="shared" si="15"/>
        <v>853.25</v>
      </c>
      <c r="G111" s="12" t="s">
        <v>23</v>
      </c>
    </row>
    <row r="112" spans="1:7" ht="44.25" customHeight="1" outlineLevel="1">
      <c r="A112" s="33" t="s">
        <v>34</v>
      </c>
      <c r="B112" s="33">
        <f>SUM(B109:B111)</f>
        <v>22440.309999999998</v>
      </c>
      <c r="C112" s="33">
        <f>SUM(C109:C111)</f>
        <v>255315.87000000002</v>
      </c>
      <c r="D112" s="33">
        <f>SUM(D109:D111)</f>
        <v>251671.01</v>
      </c>
      <c r="E112" s="33">
        <f>SUM(E109:E111)</f>
        <v>3644.860000000008</v>
      </c>
      <c r="F112" s="33">
        <f>SUM(F109:F111)</f>
        <v>26085.170000000006</v>
      </c>
      <c r="G112" s="12"/>
    </row>
    <row r="113" spans="1:7" ht="30.75" customHeight="1" outlineLevel="1">
      <c r="A113" s="31" t="s">
        <v>70</v>
      </c>
      <c r="B113" s="33"/>
      <c r="C113" s="16">
        <v>-11634.12</v>
      </c>
      <c r="D113" s="16">
        <v>4.99</v>
      </c>
      <c r="E113" s="11">
        <f>C113-D113</f>
        <v>-11639.11</v>
      </c>
      <c r="F113" s="13">
        <f t="shared" si="15"/>
        <v>-11639.11</v>
      </c>
      <c r="G113" s="12">
        <f>G112</f>
        <v>0</v>
      </c>
    </row>
    <row r="114" spans="1:7" ht="29.25" customHeight="1" outlineLevel="1">
      <c r="A114" s="31" t="s">
        <v>6</v>
      </c>
      <c r="B114" s="33"/>
      <c r="C114" s="16">
        <v>7924.99</v>
      </c>
      <c r="D114" s="16">
        <v>3239.8</v>
      </c>
      <c r="E114" s="11">
        <f>C114-D114</f>
        <v>4685.19</v>
      </c>
      <c r="F114" s="13">
        <f t="shared" si="15"/>
        <v>4685.19</v>
      </c>
      <c r="G114" s="12">
        <f>G113</f>
        <v>0</v>
      </c>
    </row>
    <row r="115" spans="1:7" ht="44.25" customHeight="1" outlineLevel="1">
      <c r="A115" s="57" t="s">
        <v>27</v>
      </c>
      <c r="B115" s="59">
        <f>B104+B107+B108+B112+B113+B114</f>
        <v>370882.19</v>
      </c>
      <c r="C115" s="59">
        <f>C104+C107+C108+C112+C113+C114</f>
        <v>4112003.71</v>
      </c>
      <c r="D115" s="59">
        <f>D104+D107+D108+D112+D113+D114</f>
        <v>4130824.55</v>
      </c>
      <c r="E115" s="59">
        <f>E104+E107+E108+E112+E113+E114</f>
        <v>-18820.840000000106</v>
      </c>
      <c r="F115" s="59">
        <f>F104+F107+F108+F112+F113+F114</f>
        <v>352061.34999999986</v>
      </c>
      <c r="G115" s="12"/>
    </row>
    <row r="116" spans="1:7" ht="25.5" customHeight="1" outlineLevel="1">
      <c r="A116" s="58" t="s">
        <v>35</v>
      </c>
      <c r="B116" s="59"/>
      <c r="C116" s="59"/>
      <c r="D116" s="59"/>
      <c r="E116" s="59"/>
      <c r="F116" s="59"/>
      <c r="G116" s="12"/>
    </row>
    <row r="117" spans="1:7" ht="22.5" customHeight="1" outlineLevel="1">
      <c r="A117" s="58" t="s">
        <v>36</v>
      </c>
      <c r="B117" s="59">
        <f aca="true" t="shared" si="16" ref="B117:G117">B108</f>
        <v>235570.82</v>
      </c>
      <c r="C117" s="59">
        <f t="shared" si="16"/>
        <v>2578488.36</v>
      </c>
      <c r="D117" s="59">
        <f t="shared" si="16"/>
        <v>2608996.46</v>
      </c>
      <c r="E117" s="59">
        <f t="shared" si="16"/>
        <v>-30508.100000000093</v>
      </c>
      <c r="F117" s="59">
        <f t="shared" si="16"/>
        <v>205062.7199999999</v>
      </c>
      <c r="G117" s="59">
        <f t="shared" si="16"/>
        <v>2608996.46</v>
      </c>
    </row>
    <row r="118" spans="1:7" ht="28.5" customHeight="1" outlineLevel="1">
      <c r="A118" s="58" t="s">
        <v>37</v>
      </c>
      <c r="B118" s="59">
        <f>B104+B107+B112</f>
        <v>135311.37</v>
      </c>
      <c r="C118" s="59">
        <f>C104+C107+C112</f>
        <v>1537224.48</v>
      </c>
      <c r="D118" s="59">
        <f>D104+D107+D112</f>
        <v>1518583.3</v>
      </c>
      <c r="E118" s="59">
        <f>E104+E107+E112</f>
        <v>18641.17999999999</v>
      </c>
      <c r="F118" s="59">
        <f>F104+F107+F112</f>
        <v>153952.55</v>
      </c>
      <c r="G118" s="18">
        <f>SUM(G102:G111)</f>
        <v>4107598.31</v>
      </c>
    </row>
    <row r="119" spans="1:7" ht="28.5" customHeight="1" outlineLevel="1">
      <c r="A119" s="57" t="s">
        <v>73</v>
      </c>
      <c r="B119" s="59">
        <f>B113+B114</f>
        <v>0</v>
      </c>
      <c r="C119" s="59">
        <f>C113+C114</f>
        <v>-3709.130000000001</v>
      </c>
      <c r="D119" s="59">
        <f>D113+D114</f>
        <v>3244.79</v>
      </c>
      <c r="E119" s="59">
        <f>E113+E114</f>
        <v>-6953.920000000001</v>
      </c>
      <c r="F119" s="59">
        <f>F113+F114</f>
        <v>-6953.920000000001</v>
      </c>
      <c r="G119" s="18"/>
    </row>
    <row r="120" spans="1:7" ht="49.5" customHeight="1">
      <c r="A120" s="41" t="s">
        <v>26</v>
      </c>
      <c r="B120" s="41" t="s">
        <v>77</v>
      </c>
      <c r="C120" s="41" t="s">
        <v>79</v>
      </c>
      <c r="D120" s="42" t="s">
        <v>80</v>
      </c>
      <c r="E120" s="43" t="s">
        <v>29</v>
      </c>
      <c r="F120" s="43" t="s">
        <v>27</v>
      </c>
      <c r="G120" s="20" t="s">
        <v>23</v>
      </c>
    </row>
    <row r="121" spans="1:7" ht="26.25" customHeight="1" outlineLevel="1">
      <c r="A121" s="17" t="s">
        <v>46</v>
      </c>
      <c r="B121" s="22"/>
      <c r="C121" s="12"/>
      <c r="D121" s="12"/>
      <c r="E121" s="10"/>
      <c r="F121" s="10"/>
      <c r="G121" s="10"/>
    </row>
    <row r="122" spans="1:7" ht="26.25" customHeight="1" outlineLevel="1">
      <c r="A122" s="30" t="s">
        <v>0</v>
      </c>
      <c r="B122" s="30">
        <v>11420.76</v>
      </c>
      <c r="C122" s="16">
        <v>86665.8</v>
      </c>
      <c r="D122" s="16">
        <v>87282.34</v>
      </c>
      <c r="E122" s="11">
        <f aca="true" t="shared" si="17" ref="E122:E134">C122-D122</f>
        <v>-616.5399999999936</v>
      </c>
      <c r="F122" s="11">
        <f>E122+B122</f>
        <v>10804.220000000007</v>
      </c>
      <c r="G122" s="12">
        <f>D122</f>
        <v>87282.34</v>
      </c>
    </row>
    <row r="123" spans="1:7" ht="26.25" customHeight="1" outlineLevel="1">
      <c r="A123" s="30" t="s">
        <v>2</v>
      </c>
      <c r="B123" s="30">
        <v>56543.95</v>
      </c>
      <c r="C123" s="16">
        <v>430503.16</v>
      </c>
      <c r="D123" s="16">
        <v>432133.15</v>
      </c>
      <c r="E123" s="11">
        <f t="shared" si="17"/>
        <v>-1629.990000000049</v>
      </c>
      <c r="F123" s="11">
        <f aca="true" t="shared" si="18" ref="F123:F134">E123+B123</f>
        <v>54913.95999999995</v>
      </c>
      <c r="G123" s="12">
        <f aca="true" t="shared" si="19" ref="G123:G129">D123</f>
        <v>432133.15</v>
      </c>
    </row>
    <row r="124" spans="1:7" ht="26.25" customHeight="1" outlineLevel="1">
      <c r="A124" s="30" t="s">
        <v>4</v>
      </c>
      <c r="B124" s="30">
        <v>112618.75</v>
      </c>
      <c r="C124" s="16">
        <f>815109.57+24501.97</f>
        <v>839611.5399999999</v>
      </c>
      <c r="D124" s="16">
        <f>860680.8+25217.97</f>
        <v>885898.77</v>
      </c>
      <c r="E124" s="11">
        <f t="shared" si="17"/>
        <v>-46287.2300000001</v>
      </c>
      <c r="F124" s="11">
        <f t="shared" si="18"/>
        <v>66331.5199999999</v>
      </c>
      <c r="G124" s="12">
        <f t="shared" si="19"/>
        <v>885898.77</v>
      </c>
    </row>
    <row r="125" spans="1:7" ht="26.25" customHeight="1" outlineLevel="1">
      <c r="A125" s="30" t="s">
        <v>7</v>
      </c>
      <c r="B125" s="30">
        <v>118410.89</v>
      </c>
      <c r="C125" s="16">
        <v>892589.52</v>
      </c>
      <c r="D125" s="16">
        <v>904946.82</v>
      </c>
      <c r="E125" s="11">
        <f t="shared" si="17"/>
        <v>-12357.29999999993</v>
      </c>
      <c r="F125" s="11">
        <f t="shared" si="18"/>
        <v>106053.59000000007</v>
      </c>
      <c r="G125" s="12">
        <f t="shared" si="19"/>
        <v>904946.82</v>
      </c>
    </row>
    <row r="126" spans="1:7" ht="26.25" customHeight="1" outlineLevel="1">
      <c r="A126" s="30" t="s">
        <v>8</v>
      </c>
      <c r="B126" s="30">
        <v>13934.29</v>
      </c>
      <c r="C126" s="16">
        <v>106188.25</v>
      </c>
      <c r="D126" s="16">
        <v>106491.85</v>
      </c>
      <c r="E126" s="11">
        <f t="shared" si="17"/>
        <v>-303.6000000000058</v>
      </c>
      <c r="F126" s="11">
        <f t="shared" si="18"/>
        <v>13630.689999999995</v>
      </c>
      <c r="G126" s="12">
        <f t="shared" si="19"/>
        <v>106491.85</v>
      </c>
    </row>
    <row r="127" spans="1:7" ht="26.25" customHeight="1" outlineLevel="1">
      <c r="A127" s="30" t="s">
        <v>9</v>
      </c>
      <c r="B127" s="30">
        <v>390.77</v>
      </c>
      <c r="C127" s="16">
        <v>1810.22</v>
      </c>
      <c r="D127" s="16">
        <v>2986.43</v>
      </c>
      <c r="E127" s="11">
        <f t="shared" si="17"/>
        <v>-1176.2099999999998</v>
      </c>
      <c r="F127" s="11">
        <f t="shared" si="18"/>
        <v>-785.4399999999998</v>
      </c>
      <c r="G127" s="12">
        <f t="shared" si="19"/>
        <v>2986.43</v>
      </c>
    </row>
    <row r="128" spans="1:7" ht="42" customHeight="1" outlineLevel="1">
      <c r="A128" s="33" t="s">
        <v>34</v>
      </c>
      <c r="B128" s="30">
        <f>B126+B127</f>
        <v>14325.060000000001</v>
      </c>
      <c r="C128" s="30">
        <f>C126+C127</f>
        <v>107998.47</v>
      </c>
      <c r="D128" s="30">
        <f>D126+D127</f>
        <v>109478.28</v>
      </c>
      <c r="E128" s="30">
        <f>E126+E127</f>
        <v>-1479.8100000000056</v>
      </c>
      <c r="F128" s="11">
        <f t="shared" si="18"/>
        <v>12845.249999999996</v>
      </c>
      <c r="G128" s="12"/>
    </row>
    <row r="129" spans="1:7" ht="30.75" customHeight="1" outlineLevel="1">
      <c r="A129" s="30" t="s">
        <v>13</v>
      </c>
      <c r="B129" s="30">
        <v>9610.08</v>
      </c>
      <c r="C129" s="16">
        <v>73783.38</v>
      </c>
      <c r="D129" s="16">
        <v>73444.39</v>
      </c>
      <c r="E129" s="11">
        <f t="shared" si="17"/>
        <v>338.99000000000524</v>
      </c>
      <c r="F129" s="11">
        <f t="shared" si="18"/>
        <v>9949.070000000005</v>
      </c>
      <c r="G129" s="12">
        <f t="shared" si="19"/>
        <v>73444.39</v>
      </c>
    </row>
    <row r="130" spans="1:7" ht="30.75" customHeight="1" outlineLevel="1">
      <c r="A130" s="30" t="s">
        <v>70</v>
      </c>
      <c r="B130" s="30"/>
      <c r="C130" s="16">
        <v>-14873.4</v>
      </c>
      <c r="D130" s="16"/>
      <c r="E130" s="11">
        <f t="shared" si="17"/>
        <v>-14873.4</v>
      </c>
      <c r="F130" s="11">
        <f t="shared" si="18"/>
        <v>-14873.4</v>
      </c>
      <c r="G130" s="12"/>
    </row>
    <row r="131" spans="1:7" ht="30.75" customHeight="1" outlineLevel="1">
      <c r="A131" s="67" t="s">
        <v>6</v>
      </c>
      <c r="B131" s="30"/>
      <c r="C131" s="16">
        <v>2982.29</v>
      </c>
      <c r="D131" s="16">
        <v>2659.89</v>
      </c>
      <c r="E131" s="11">
        <f t="shared" si="17"/>
        <v>322.4000000000001</v>
      </c>
      <c r="F131" s="11">
        <f t="shared" si="18"/>
        <v>322.4000000000001</v>
      </c>
      <c r="G131" s="12"/>
    </row>
    <row r="132" spans="1:7" ht="30.75" customHeight="1" outlineLevel="1">
      <c r="A132" s="67" t="s">
        <v>74</v>
      </c>
      <c r="B132" s="30"/>
      <c r="C132" s="16">
        <f>9901.44-9000</f>
        <v>901.4400000000005</v>
      </c>
      <c r="D132" s="16">
        <v>9799.24</v>
      </c>
      <c r="E132" s="11">
        <f t="shared" si="17"/>
        <v>-8897.8</v>
      </c>
      <c r="F132" s="11">
        <f t="shared" si="18"/>
        <v>-8897.8</v>
      </c>
      <c r="G132" s="12"/>
    </row>
    <row r="133" spans="1:7" ht="30.75" customHeight="1" outlineLevel="1">
      <c r="A133" s="30" t="s">
        <v>75</v>
      </c>
      <c r="B133" s="30"/>
      <c r="C133" s="16">
        <v>375.9</v>
      </c>
      <c r="D133" s="16">
        <v>1723.65</v>
      </c>
      <c r="E133" s="11">
        <f t="shared" si="17"/>
        <v>-1347.75</v>
      </c>
      <c r="F133" s="11">
        <f t="shared" si="18"/>
        <v>-1347.75</v>
      </c>
      <c r="G133" s="12"/>
    </row>
    <row r="134" spans="1:7" ht="30.75" customHeight="1" outlineLevel="1">
      <c r="A134" s="67" t="s">
        <v>71</v>
      </c>
      <c r="B134" s="30"/>
      <c r="C134" s="16">
        <v>95670.72</v>
      </c>
      <c r="D134" s="16">
        <v>95607.18</v>
      </c>
      <c r="E134" s="11">
        <f t="shared" si="17"/>
        <v>63.54000000000815</v>
      </c>
      <c r="F134" s="11">
        <f t="shared" si="18"/>
        <v>63.54000000000815</v>
      </c>
      <c r="G134" s="12"/>
    </row>
    <row r="135" spans="1:7" ht="37.5" customHeight="1" outlineLevel="1">
      <c r="A135" s="57" t="s">
        <v>27</v>
      </c>
      <c r="B135" s="59">
        <f>B122+B123+B124+B125+B128+B129+B130+B131+B132+B133+B134</f>
        <v>322929.49</v>
      </c>
      <c r="C135" s="59">
        <f>C122+C123+C124+C125+C128+C129+C130+C131+C132+C133+C134</f>
        <v>2516208.8200000003</v>
      </c>
      <c r="D135" s="59">
        <f>D122+D123+D124+D125+D128+D129+D130+D131+D132+D133+D134</f>
        <v>2602973.7100000004</v>
      </c>
      <c r="E135" s="59">
        <f>E122+E123+E124+E125+E128+E129+E130+E131+E132+E133+E134</f>
        <v>-86764.89000000007</v>
      </c>
      <c r="F135" s="59">
        <f>F122+F123+F124+F125+F128+F129+F130+F131+F132+F133+F134</f>
        <v>236164.59999999995</v>
      </c>
      <c r="G135" s="12"/>
    </row>
    <row r="136" spans="1:7" ht="26.25" customHeight="1" outlineLevel="1">
      <c r="A136" s="58" t="s">
        <v>35</v>
      </c>
      <c r="B136" s="59"/>
      <c r="C136" s="59"/>
      <c r="D136" s="59"/>
      <c r="E136" s="59"/>
      <c r="F136" s="59"/>
      <c r="G136" s="12"/>
    </row>
    <row r="137" spans="1:7" ht="26.25" customHeight="1" outlineLevel="1">
      <c r="A137" s="58" t="s">
        <v>36</v>
      </c>
      <c r="B137" s="59">
        <f>B125</f>
        <v>118410.89</v>
      </c>
      <c r="C137" s="59">
        <f>C125</f>
        <v>892589.52</v>
      </c>
      <c r="D137" s="59">
        <f>D125</f>
        <v>904946.82</v>
      </c>
      <c r="E137" s="59">
        <f>E125</f>
        <v>-12357.29999999993</v>
      </c>
      <c r="F137" s="59">
        <f>F125</f>
        <v>106053.59000000007</v>
      </c>
      <c r="G137" s="12"/>
    </row>
    <row r="138" spans="1:7" ht="26.25" customHeight="1" outlineLevel="1">
      <c r="A138" s="58" t="s">
        <v>37</v>
      </c>
      <c r="B138" s="59">
        <f>B122+B123+B124+B128+B129</f>
        <v>204518.59999999998</v>
      </c>
      <c r="C138" s="59">
        <f>C122+C123+C124+C128+C129</f>
        <v>1538562.35</v>
      </c>
      <c r="D138" s="59">
        <f>D122+D123+D124+D128+D129</f>
        <v>1588236.93</v>
      </c>
      <c r="E138" s="59">
        <f>E122+E123+E124+E128+E129</f>
        <v>-49674.58000000014</v>
      </c>
      <c r="F138" s="59">
        <f>F122+F123+F124+F128+F129</f>
        <v>154844.01999999984</v>
      </c>
      <c r="G138" s="12"/>
    </row>
    <row r="139" spans="1:7" ht="26.25" customHeight="1" outlineLevel="1">
      <c r="A139" s="57" t="s">
        <v>73</v>
      </c>
      <c r="B139" s="59">
        <f>B130+B131+B132+B133+B134</f>
        <v>0</v>
      </c>
      <c r="C139" s="59">
        <f>C130+C131+C132+C133+C134</f>
        <v>85056.95</v>
      </c>
      <c r="D139" s="59">
        <f>D130+D131+D132+D133+D134</f>
        <v>109789.95999999999</v>
      </c>
      <c r="E139" s="59">
        <f>E130+E131+E132+E133+E134</f>
        <v>-24733.00999999999</v>
      </c>
      <c r="F139" s="59">
        <f>F130+F131+F132+F133+F134</f>
        <v>-24733.00999999999</v>
      </c>
      <c r="G139" s="12"/>
    </row>
    <row r="140" spans="1:7" ht="46.5" customHeight="1" outlineLevel="1">
      <c r="A140" s="41" t="s">
        <v>26</v>
      </c>
      <c r="B140" s="41" t="s">
        <v>77</v>
      </c>
      <c r="C140" s="41" t="s">
        <v>79</v>
      </c>
      <c r="D140" s="42" t="s">
        <v>80</v>
      </c>
      <c r="E140" s="43" t="s">
        <v>29</v>
      </c>
      <c r="F140" s="43" t="s">
        <v>27</v>
      </c>
      <c r="G140" s="20" t="s">
        <v>23</v>
      </c>
    </row>
    <row r="141" spans="1:7" ht="46.5" customHeight="1" outlineLevel="1">
      <c r="A141" s="19" t="s">
        <v>47</v>
      </c>
      <c r="B141" s="6"/>
      <c r="C141" s="7"/>
      <c r="D141" s="8"/>
      <c r="E141" s="9"/>
      <c r="F141" s="9"/>
      <c r="G141" s="20"/>
    </row>
    <row r="142" spans="1:7" ht="26.25" customHeight="1" outlineLevel="1">
      <c r="A142" s="31" t="s">
        <v>0</v>
      </c>
      <c r="B142" s="31">
        <v>13028.47</v>
      </c>
      <c r="C142" s="16">
        <v>70619.2</v>
      </c>
      <c r="D142" s="16">
        <v>63512.09</v>
      </c>
      <c r="E142" s="11">
        <f aca="true" t="shared" si="20" ref="E142:E155">C142-D142</f>
        <v>7107.110000000001</v>
      </c>
      <c r="F142" s="11">
        <f>E142+B142</f>
        <v>20135.58</v>
      </c>
      <c r="G142" s="12">
        <f>D142</f>
        <v>63512.09</v>
      </c>
    </row>
    <row r="143" spans="1:7" ht="32.25" customHeight="1" outlineLevel="1">
      <c r="A143" s="31" t="s">
        <v>1</v>
      </c>
      <c r="B143" s="31"/>
      <c r="C143" s="16">
        <v>2364.6</v>
      </c>
      <c r="D143" s="16">
        <v>1436.27</v>
      </c>
      <c r="E143" s="11">
        <f t="shared" si="20"/>
        <v>928.3299999999999</v>
      </c>
      <c r="F143" s="11">
        <f>E143+B143</f>
        <v>928.3299999999999</v>
      </c>
      <c r="G143" s="12" t="s">
        <v>23</v>
      </c>
    </row>
    <row r="144" spans="1:7" ht="32.25" customHeight="1" outlineLevel="1">
      <c r="A144" s="33" t="s">
        <v>30</v>
      </c>
      <c r="B144" s="33">
        <f>B142+B143</f>
        <v>13028.47</v>
      </c>
      <c r="C144" s="33">
        <f>C142+C143</f>
        <v>72983.8</v>
      </c>
      <c r="D144" s="33">
        <f>D142+D143</f>
        <v>64948.35999999999</v>
      </c>
      <c r="E144" s="33">
        <f>E142+E143</f>
        <v>8035.4400000000005</v>
      </c>
      <c r="F144" s="33">
        <f>F142+F143</f>
        <v>21063.910000000003</v>
      </c>
      <c r="G144" s="12"/>
    </row>
    <row r="145" spans="1:7" ht="26.25" customHeight="1" outlineLevel="1">
      <c r="A145" s="31" t="s">
        <v>2</v>
      </c>
      <c r="B145" s="31">
        <v>66638.59</v>
      </c>
      <c r="C145" s="16">
        <v>364569.12</v>
      </c>
      <c r="D145" s="16">
        <v>324854.54</v>
      </c>
      <c r="E145" s="11">
        <f t="shared" si="20"/>
        <v>39714.580000000016</v>
      </c>
      <c r="F145" s="11">
        <f>E145+B145</f>
        <v>106353.17000000001</v>
      </c>
      <c r="G145" s="12">
        <f>D145</f>
        <v>324854.54</v>
      </c>
    </row>
    <row r="146" spans="1:7" ht="33" customHeight="1" outlineLevel="1">
      <c r="A146" s="31" t="s">
        <v>3</v>
      </c>
      <c r="B146" s="31"/>
      <c r="C146" s="16">
        <v>12913.4</v>
      </c>
      <c r="D146" s="16">
        <v>8223.63</v>
      </c>
      <c r="E146" s="11">
        <f t="shared" si="20"/>
        <v>4689.77</v>
      </c>
      <c r="F146" s="11">
        <f>E146+B146</f>
        <v>4689.77</v>
      </c>
      <c r="G146" s="12" t="s">
        <v>23</v>
      </c>
    </row>
    <row r="147" spans="1:7" ht="37.5" customHeight="1" outlineLevel="1">
      <c r="A147" s="33" t="s">
        <v>32</v>
      </c>
      <c r="B147" s="33">
        <f>B145+B146</f>
        <v>66638.59</v>
      </c>
      <c r="C147" s="33">
        <f>C145+C146</f>
        <v>377482.52</v>
      </c>
      <c r="D147" s="33">
        <f>D145+D146</f>
        <v>333078.17</v>
      </c>
      <c r="E147" s="33">
        <f>E145+E146</f>
        <v>44404.35000000002</v>
      </c>
      <c r="F147" s="33">
        <f>F145+F146</f>
        <v>111042.94000000002</v>
      </c>
      <c r="G147" s="12"/>
    </row>
    <row r="148" spans="1:7" ht="26.25" customHeight="1" outlineLevel="1">
      <c r="A148" s="31" t="s">
        <v>7</v>
      </c>
      <c r="B148" s="31">
        <v>93485.26</v>
      </c>
      <c r="C148" s="16">
        <v>484474.56</v>
      </c>
      <c r="D148" s="16">
        <v>455728.61</v>
      </c>
      <c r="E148" s="11">
        <f t="shared" si="20"/>
        <v>28745.95000000001</v>
      </c>
      <c r="F148" s="11">
        <f>E148+B148</f>
        <v>122231.21</v>
      </c>
      <c r="G148" s="12">
        <f>D148</f>
        <v>455728.61</v>
      </c>
    </row>
    <row r="149" spans="1:7" ht="26.25" customHeight="1" outlineLevel="1">
      <c r="A149" s="31" t="s">
        <v>8</v>
      </c>
      <c r="B149" s="31">
        <v>15490.39</v>
      </c>
      <c r="C149" s="16">
        <v>84620.65</v>
      </c>
      <c r="D149" s="16">
        <v>75513.65</v>
      </c>
      <c r="E149" s="11">
        <f t="shared" si="20"/>
        <v>9107</v>
      </c>
      <c r="F149" s="11">
        <f>E149+B149</f>
        <v>24597.39</v>
      </c>
      <c r="G149" s="12">
        <f>D149</f>
        <v>75513.65</v>
      </c>
    </row>
    <row r="150" spans="1:7" ht="26.25" customHeight="1" outlineLevel="1">
      <c r="A150" s="31" t="s">
        <v>9</v>
      </c>
      <c r="B150" s="31"/>
      <c r="C150" s="16">
        <v>-8618.1</v>
      </c>
      <c r="D150" s="12"/>
      <c r="E150" s="11">
        <f t="shared" si="20"/>
        <v>-8618.1</v>
      </c>
      <c r="F150" s="11">
        <f>E150+B150</f>
        <v>-8618.1</v>
      </c>
      <c r="G150" s="12" t="s">
        <v>23</v>
      </c>
    </row>
    <row r="151" spans="1:7" ht="38.25" customHeight="1" outlineLevel="1">
      <c r="A151" s="31" t="s">
        <v>10</v>
      </c>
      <c r="B151" s="31"/>
      <c r="C151" s="16">
        <v>2847.22</v>
      </c>
      <c r="D151" s="16">
        <v>1741.23</v>
      </c>
      <c r="E151" s="11">
        <f t="shared" si="20"/>
        <v>1105.9899999999998</v>
      </c>
      <c r="F151" s="11">
        <f>E151+B151</f>
        <v>1105.9899999999998</v>
      </c>
      <c r="G151" s="12" t="s">
        <v>23</v>
      </c>
    </row>
    <row r="152" spans="1:7" ht="38.25" customHeight="1" outlineLevel="1">
      <c r="A152" s="33" t="s">
        <v>34</v>
      </c>
      <c r="B152" s="33">
        <f>B149+B150+B151</f>
        <v>15490.39</v>
      </c>
      <c r="C152" s="33">
        <f>C149+C150+C151</f>
        <v>78849.76999999999</v>
      </c>
      <c r="D152" s="33">
        <f>D149+D150+D151</f>
        <v>77254.87999999999</v>
      </c>
      <c r="E152" s="33">
        <f>E149+E150+E151</f>
        <v>1594.8899999999994</v>
      </c>
      <c r="F152" s="33">
        <f>F149+F150+F151</f>
        <v>17085.28</v>
      </c>
      <c r="G152" s="12"/>
    </row>
    <row r="153" spans="1:7" ht="26.25" customHeight="1" outlineLevel="1">
      <c r="A153" s="31" t="s">
        <v>12</v>
      </c>
      <c r="B153" s="31">
        <v>53878.08</v>
      </c>
      <c r="C153" s="16">
        <v>289002.34</v>
      </c>
      <c r="D153" s="16">
        <v>262648.7</v>
      </c>
      <c r="E153" s="11">
        <f t="shared" si="20"/>
        <v>26353.640000000014</v>
      </c>
      <c r="F153" s="11">
        <f>E153+B153</f>
        <v>80231.72000000002</v>
      </c>
      <c r="G153" s="12">
        <f>D153</f>
        <v>262648.7</v>
      </c>
    </row>
    <row r="154" spans="1:7" ht="26.25" customHeight="1" outlineLevel="1">
      <c r="A154" s="31" t="s">
        <v>13</v>
      </c>
      <c r="B154" s="31"/>
      <c r="C154" s="16">
        <v>760.61</v>
      </c>
      <c r="D154" s="16">
        <v>0.01</v>
      </c>
      <c r="E154" s="11">
        <f t="shared" si="20"/>
        <v>760.6</v>
      </c>
      <c r="F154" s="11">
        <f>E154+B154</f>
        <v>760.6</v>
      </c>
      <c r="G154" s="12" t="s">
        <v>23</v>
      </c>
    </row>
    <row r="155" spans="1:7" ht="36" customHeight="1" outlineLevel="1">
      <c r="A155" s="31" t="s">
        <v>14</v>
      </c>
      <c r="B155" s="31"/>
      <c r="C155" s="16">
        <v>7917.75</v>
      </c>
      <c r="D155" s="16">
        <v>4214.12</v>
      </c>
      <c r="E155" s="11">
        <f t="shared" si="20"/>
        <v>3703.63</v>
      </c>
      <c r="F155" s="11">
        <f>E155+B155</f>
        <v>3703.63</v>
      </c>
      <c r="G155" s="12" t="s">
        <v>23</v>
      </c>
    </row>
    <row r="156" spans="1:7" ht="36" customHeight="1" outlineLevel="1">
      <c r="A156" s="33" t="s">
        <v>48</v>
      </c>
      <c r="B156" s="33">
        <f aca="true" t="shared" si="21" ref="B156:G156">B153+B154+B155</f>
        <v>53878.08</v>
      </c>
      <c r="C156" s="33">
        <f t="shared" si="21"/>
        <v>297680.7</v>
      </c>
      <c r="D156" s="33">
        <f t="shared" si="21"/>
        <v>266862.83</v>
      </c>
      <c r="E156" s="33">
        <f t="shared" si="21"/>
        <v>30817.870000000014</v>
      </c>
      <c r="F156" s="33">
        <f t="shared" si="21"/>
        <v>84695.95000000003</v>
      </c>
      <c r="G156" s="31" t="e">
        <f t="shared" si="21"/>
        <v>#VALUE!</v>
      </c>
    </row>
    <row r="157" spans="1:7" ht="36" customHeight="1" outlineLevel="1">
      <c r="A157" s="30" t="s">
        <v>70</v>
      </c>
      <c r="B157" s="33"/>
      <c r="C157" s="33">
        <v>-6468</v>
      </c>
      <c r="D157" s="33"/>
      <c r="E157" s="11">
        <f>C157-D157</f>
        <v>-6468</v>
      </c>
      <c r="F157" s="11">
        <f>E157+B157</f>
        <v>-6468</v>
      </c>
      <c r="G157" s="31"/>
    </row>
    <row r="158" spans="1:7" ht="36" customHeight="1" outlineLevel="1">
      <c r="A158" s="67" t="s">
        <v>6</v>
      </c>
      <c r="B158" s="33"/>
      <c r="C158" s="33">
        <v>17267.45</v>
      </c>
      <c r="D158" s="33">
        <v>380.04</v>
      </c>
      <c r="E158" s="11">
        <f>C158-D158</f>
        <v>16887.41</v>
      </c>
      <c r="F158" s="11">
        <f>E158+B158</f>
        <v>16887.41</v>
      </c>
      <c r="G158" s="31"/>
    </row>
    <row r="159" spans="1:7" ht="36" customHeight="1" outlineLevel="1">
      <c r="A159" s="57" t="s">
        <v>27</v>
      </c>
      <c r="B159" s="59">
        <f aca="true" t="shared" si="22" ref="B159:G159">B144+B147+B148+B152+B156+B157+B158</f>
        <v>242520.79000000004</v>
      </c>
      <c r="C159" s="59">
        <f t="shared" si="22"/>
        <v>1322270.8</v>
      </c>
      <c r="D159" s="59">
        <f t="shared" si="22"/>
        <v>1198252.89</v>
      </c>
      <c r="E159" s="59">
        <f t="shared" si="22"/>
        <v>124017.91000000005</v>
      </c>
      <c r="F159" s="59">
        <f t="shared" si="22"/>
        <v>366538.70000000007</v>
      </c>
      <c r="G159" s="59" t="e">
        <f t="shared" si="22"/>
        <v>#VALUE!</v>
      </c>
    </row>
    <row r="160" spans="1:7" ht="15" customHeight="1" outlineLevel="1">
      <c r="A160" s="58" t="s">
        <v>35</v>
      </c>
      <c r="B160" s="59"/>
      <c r="C160" s="59"/>
      <c r="D160" s="59"/>
      <c r="E160" s="59"/>
      <c r="F160" s="59"/>
      <c r="G160" s="31"/>
    </row>
    <row r="161" spans="1:7" ht="30" customHeight="1" outlineLevel="1">
      <c r="A161" s="58" t="s">
        <v>36</v>
      </c>
      <c r="B161" s="59">
        <f>B148</f>
        <v>93485.26</v>
      </c>
      <c r="C161" s="59">
        <f>C148</f>
        <v>484474.56</v>
      </c>
      <c r="D161" s="59">
        <f>D148</f>
        <v>455728.61</v>
      </c>
      <c r="E161" s="59">
        <f>E148</f>
        <v>28745.95000000001</v>
      </c>
      <c r="F161" s="59">
        <f>F148</f>
        <v>122231.21</v>
      </c>
      <c r="G161" s="31"/>
    </row>
    <row r="162" spans="1:7" ht="25.5" customHeight="1" outlineLevel="1">
      <c r="A162" s="58" t="s">
        <v>37</v>
      </c>
      <c r="B162" s="59">
        <f>B144+B147+B152+B156</f>
        <v>149035.53</v>
      </c>
      <c r="C162" s="59">
        <f>C144+C147+C152+C156</f>
        <v>826996.79</v>
      </c>
      <c r="D162" s="59">
        <f>D144+D147+D152+D156</f>
        <v>742144.24</v>
      </c>
      <c r="E162" s="59">
        <f>E144+E147+E152+E156</f>
        <v>84852.55000000003</v>
      </c>
      <c r="F162" s="59">
        <f>F144+F147+F152+F156</f>
        <v>233888.08000000007</v>
      </c>
      <c r="G162" s="31"/>
    </row>
    <row r="163" spans="1:7" ht="29.25" customHeight="1" outlineLevel="1">
      <c r="A163" s="57" t="s">
        <v>63</v>
      </c>
      <c r="B163" s="59">
        <f>B157+B158</f>
        <v>0</v>
      </c>
      <c r="C163" s="59">
        <f>C157+C158</f>
        <v>10799.45</v>
      </c>
      <c r="D163" s="59">
        <f>D157+D158</f>
        <v>380.04</v>
      </c>
      <c r="E163" s="59">
        <f>E157+E158</f>
        <v>10419.41</v>
      </c>
      <c r="F163" s="59">
        <f>F157+F158</f>
        <v>10419.41</v>
      </c>
      <c r="G163" s="31"/>
    </row>
    <row r="164" spans="1:7" ht="54" customHeight="1" outlineLevel="1">
      <c r="A164" s="41" t="s">
        <v>26</v>
      </c>
      <c r="B164" s="41" t="s">
        <v>77</v>
      </c>
      <c r="C164" s="41" t="s">
        <v>79</v>
      </c>
      <c r="D164" s="42" t="s">
        <v>80</v>
      </c>
      <c r="E164" s="43" t="s">
        <v>29</v>
      </c>
      <c r="F164" s="43" t="s">
        <v>27</v>
      </c>
      <c r="G164" s="20" t="s">
        <v>23</v>
      </c>
    </row>
    <row r="165" spans="1:7" ht="54" customHeight="1" outlineLevel="1">
      <c r="A165" s="19" t="s">
        <v>49</v>
      </c>
      <c r="B165" s="6"/>
      <c r="C165" s="7"/>
      <c r="D165" s="8"/>
      <c r="E165" s="9"/>
      <c r="F165" s="9"/>
      <c r="G165" s="20"/>
    </row>
    <row r="166" spans="1:7" ht="26.25" customHeight="1" outlineLevel="1">
      <c r="A166" s="23" t="s">
        <v>0</v>
      </c>
      <c r="B166" s="23">
        <v>14279.76</v>
      </c>
      <c r="C166" s="10">
        <v>9015.75</v>
      </c>
      <c r="D166" s="10">
        <v>19360.06</v>
      </c>
      <c r="E166" s="11">
        <f>C166-D166</f>
        <v>-10344.310000000001</v>
      </c>
      <c r="F166" s="11">
        <f>B166+E166</f>
        <v>3935.449999999999</v>
      </c>
      <c r="G166" s="12">
        <f>D166</f>
        <v>19360.06</v>
      </c>
    </row>
    <row r="167" spans="1:7" ht="26.25" customHeight="1" outlineLevel="1">
      <c r="A167" s="23" t="s">
        <v>7</v>
      </c>
      <c r="B167" s="23">
        <f>105391.98+1249.03</f>
        <v>106641.01</v>
      </c>
      <c r="C167" s="10">
        <v>52282.73</v>
      </c>
      <c r="D167" s="10">
        <v>142887.23</v>
      </c>
      <c r="E167" s="11">
        <f>C167-D167</f>
        <v>-90604.5</v>
      </c>
      <c r="F167" s="11">
        <f>B167+E167</f>
        <v>16036.509999999995</v>
      </c>
      <c r="G167" s="12">
        <f aca="true" t="shared" si="23" ref="G167:G180">D167</f>
        <v>142887.23</v>
      </c>
    </row>
    <row r="168" spans="1:7" ht="26.25" customHeight="1" outlineLevel="1">
      <c r="A168" s="23" t="s">
        <v>8</v>
      </c>
      <c r="B168" s="23">
        <v>27377</v>
      </c>
      <c r="C168" s="10">
        <v>17162.94</v>
      </c>
      <c r="D168" s="10">
        <v>37116.9</v>
      </c>
      <c r="E168" s="11">
        <f>C168-D168</f>
        <v>-19953.960000000003</v>
      </c>
      <c r="F168" s="11">
        <f>B168+E168</f>
        <v>7423.039999999997</v>
      </c>
      <c r="G168" s="12">
        <f t="shared" si="23"/>
        <v>37116.9</v>
      </c>
    </row>
    <row r="169" spans="1:7" ht="26.25" customHeight="1">
      <c r="A169" s="23" t="s">
        <v>9</v>
      </c>
      <c r="B169" s="23">
        <v>314.84</v>
      </c>
      <c r="C169" s="10">
        <v>191.02</v>
      </c>
      <c r="D169" s="10">
        <v>426.85</v>
      </c>
      <c r="E169" s="11">
        <f>C169-D169</f>
        <v>-235.83</v>
      </c>
      <c r="F169" s="11">
        <f>B169+E169</f>
        <v>79.00999999999996</v>
      </c>
      <c r="G169" s="12">
        <f t="shared" si="23"/>
        <v>426.85</v>
      </c>
    </row>
    <row r="170" spans="1:7" ht="40.5" customHeight="1">
      <c r="A170" s="57" t="s">
        <v>27</v>
      </c>
      <c r="B170" s="59">
        <f>SUM(B166:B169)</f>
        <v>148612.61</v>
      </c>
      <c r="C170" s="59">
        <f>SUM(C166:C169)</f>
        <v>78652.44</v>
      </c>
      <c r="D170" s="59">
        <f>SUM(D166:D169)</f>
        <v>199791.04</v>
      </c>
      <c r="E170" s="59">
        <f>SUM(E166:E169)</f>
        <v>-121138.6</v>
      </c>
      <c r="F170" s="59">
        <f>SUM(F166:F169)</f>
        <v>27474.009999999987</v>
      </c>
      <c r="G170" s="12"/>
    </row>
    <row r="171" spans="1:7" ht="26.25" customHeight="1">
      <c r="A171" s="58" t="s">
        <v>35</v>
      </c>
      <c r="B171" s="59"/>
      <c r="C171" s="59"/>
      <c r="D171" s="59"/>
      <c r="E171" s="59"/>
      <c r="F171" s="59"/>
      <c r="G171" s="12"/>
    </row>
    <row r="172" spans="1:7" ht="26.25" customHeight="1">
      <c r="A172" s="58" t="s">
        <v>36</v>
      </c>
      <c r="B172" s="59">
        <f>B167</f>
        <v>106641.01</v>
      </c>
      <c r="C172" s="59">
        <f>C167</f>
        <v>52282.73</v>
      </c>
      <c r="D172" s="59">
        <f>D167</f>
        <v>142887.23</v>
      </c>
      <c r="E172" s="59">
        <f>E167</f>
        <v>-90604.5</v>
      </c>
      <c r="F172" s="59">
        <f>F167</f>
        <v>16036.509999999995</v>
      </c>
      <c r="G172" s="12"/>
    </row>
    <row r="173" spans="1:7" ht="26.25" customHeight="1">
      <c r="A173" s="58" t="s">
        <v>37</v>
      </c>
      <c r="B173" s="59">
        <f>B166+B168+B169</f>
        <v>41971.6</v>
      </c>
      <c r="C173" s="59">
        <f>C166+C168+C169</f>
        <v>26369.71</v>
      </c>
      <c r="D173" s="59">
        <f>D166+D168+D169</f>
        <v>56903.810000000005</v>
      </c>
      <c r="E173" s="59">
        <f>E166+E168+E169</f>
        <v>-30534.100000000006</v>
      </c>
      <c r="F173" s="59">
        <f>F166+F168+F169</f>
        <v>11437.499999999996</v>
      </c>
      <c r="G173" s="12"/>
    </row>
    <row r="174" spans="1:7" ht="51" customHeight="1" outlineLevel="1">
      <c r="A174" s="41" t="s">
        <v>26</v>
      </c>
      <c r="B174" s="41" t="s">
        <v>77</v>
      </c>
      <c r="C174" s="41" t="s">
        <v>79</v>
      </c>
      <c r="D174" s="42" t="s">
        <v>80</v>
      </c>
      <c r="E174" s="43" t="s">
        <v>29</v>
      </c>
      <c r="F174" s="43" t="s">
        <v>27</v>
      </c>
      <c r="G174" s="20" t="s">
        <v>23</v>
      </c>
    </row>
    <row r="175" spans="1:7" ht="40.5" customHeight="1" outlineLevel="1">
      <c r="A175" s="19" t="s">
        <v>50</v>
      </c>
      <c r="B175" s="6"/>
      <c r="C175" s="7"/>
      <c r="D175" s="8"/>
      <c r="E175" s="9"/>
      <c r="F175" s="9"/>
      <c r="G175" s="20"/>
    </row>
    <row r="176" spans="1:7" ht="26.25" customHeight="1" outlineLevel="1">
      <c r="A176" s="23" t="s">
        <v>0</v>
      </c>
      <c r="B176" s="23">
        <v>15667.15</v>
      </c>
      <c r="C176" s="10">
        <v>8264.32</v>
      </c>
      <c r="D176" s="10">
        <v>15689.86</v>
      </c>
      <c r="E176" s="11">
        <f>C176-D176</f>
        <v>-7425.540000000001</v>
      </c>
      <c r="F176" s="11">
        <f>B176+E176</f>
        <v>8241.609999999999</v>
      </c>
      <c r="G176" s="12">
        <f t="shared" si="23"/>
        <v>15689.86</v>
      </c>
    </row>
    <row r="177" spans="1:7" ht="26.25" customHeight="1" outlineLevel="1">
      <c r="A177" s="23" t="s">
        <v>7</v>
      </c>
      <c r="B177" s="23">
        <f>92058.99</f>
        <v>92058.99</v>
      </c>
      <c r="C177" s="10">
        <f>47058.1</f>
        <v>47058.1</v>
      </c>
      <c r="D177" s="10">
        <f>92192.42</f>
        <v>92192.42</v>
      </c>
      <c r="E177" s="11">
        <f>C177-D177</f>
        <v>-45134.32</v>
      </c>
      <c r="F177" s="11">
        <f>B177+E177</f>
        <v>46924.670000000006</v>
      </c>
      <c r="G177" s="12">
        <f t="shared" si="23"/>
        <v>92192.42</v>
      </c>
    </row>
    <row r="178" spans="1:7" ht="26.25" customHeight="1" outlineLevel="1">
      <c r="A178" s="23" t="s">
        <v>8</v>
      </c>
      <c r="B178" s="23">
        <v>30071.72</v>
      </c>
      <c r="C178" s="10">
        <v>15732.52</v>
      </c>
      <c r="D178" s="10">
        <v>30115.31</v>
      </c>
      <c r="E178" s="11">
        <f>C178-D178</f>
        <v>-14382.79</v>
      </c>
      <c r="F178" s="11">
        <f>B178+E178</f>
        <v>15688.93</v>
      </c>
      <c r="G178" s="12">
        <f t="shared" si="23"/>
        <v>30115.31</v>
      </c>
    </row>
    <row r="179" spans="1:7" ht="26.25" customHeight="1">
      <c r="A179" s="23" t="s">
        <v>9</v>
      </c>
      <c r="B179" s="23">
        <v>101.88</v>
      </c>
      <c r="C179" s="10">
        <v>71.53</v>
      </c>
      <c r="D179" s="10">
        <v>108.27</v>
      </c>
      <c r="E179" s="11">
        <f>C179-D179</f>
        <v>-36.739999999999995</v>
      </c>
      <c r="F179" s="11">
        <f>B179+E179</f>
        <v>65.14</v>
      </c>
      <c r="G179" s="12">
        <f t="shared" si="23"/>
        <v>108.27</v>
      </c>
    </row>
    <row r="180" spans="1:7" ht="26.25" customHeight="1">
      <c r="A180" s="69" t="s">
        <v>76</v>
      </c>
      <c r="B180" s="23"/>
      <c r="C180" s="10">
        <v>-28547.11</v>
      </c>
      <c r="D180" s="10">
        <v>15678.8</v>
      </c>
      <c r="E180" s="11">
        <f>C180-D180</f>
        <v>-44225.91</v>
      </c>
      <c r="F180" s="11">
        <f>B180+E180</f>
        <v>-44225.91</v>
      </c>
      <c r="G180" s="12">
        <f t="shared" si="23"/>
        <v>15678.8</v>
      </c>
    </row>
    <row r="181" spans="1:7" ht="37.5" customHeight="1">
      <c r="A181" s="57" t="s">
        <v>27</v>
      </c>
      <c r="B181" s="59">
        <f>SUM(B176:B180)</f>
        <v>137899.74</v>
      </c>
      <c r="C181" s="59">
        <f>SUM(C176:C180)</f>
        <v>42579.36</v>
      </c>
      <c r="D181" s="59">
        <f>SUM(D176:D180)</f>
        <v>153784.65999999997</v>
      </c>
      <c r="E181" s="59">
        <f>SUM(E176:E180)</f>
        <v>-111205.3</v>
      </c>
      <c r="F181" s="59">
        <f>SUM(F176:F180)</f>
        <v>26694.440000000002</v>
      </c>
      <c r="G181" s="12"/>
    </row>
    <row r="182" spans="1:7" ht="26.25" customHeight="1">
      <c r="A182" s="58" t="s">
        <v>35</v>
      </c>
      <c r="B182" s="59"/>
      <c r="C182" s="59"/>
      <c r="D182" s="59"/>
      <c r="E182" s="59"/>
      <c r="F182" s="59"/>
      <c r="G182" s="12"/>
    </row>
    <row r="183" spans="1:7" ht="26.25" customHeight="1">
      <c r="A183" s="58" t="s">
        <v>36</v>
      </c>
      <c r="B183" s="59">
        <f>B177</f>
        <v>92058.99</v>
      </c>
      <c r="C183" s="59">
        <f>C177</f>
        <v>47058.1</v>
      </c>
      <c r="D183" s="59">
        <f>D177</f>
        <v>92192.42</v>
      </c>
      <c r="E183" s="59">
        <f>E177</f>
        <v>-45134.32</v>
      </c>
      <c r="F183" s="59">
        <f>F177</f>
        <v>46924.670000000006</v>
      </c>
      <c r="G183" s="12"/>
    </row>
    <row r="184" spans="1:7" ht="26.25" customHeight="1">
      <c r="A184" s="58" t="s">
        <v>37</v>
      </c>
      <c r="B184" s="59">
        <f>B176+B178+B179</f>
        <v>45840.75</v>
      </c>
      <c r="C184" s="59">
        <f>C176+C178+C179</f>
        <v>24068.37</v>
      </c>
      <c r="D184" s="59">
        <f>D176+D178+D179</f>
        <v>45913.439999999995</v>
      </c>
      <c r="E184" s="59">
        <f>E176+E178+E179</f>
        <v>-21845.070000000003</v>
      </c>
      <c r="F184" s="59">
        <f>F176+F178+F179</f>
        <v>23995.68</v>
      </c>
      <c r="G184" s="12"/>
    </row>
    <row r="185" spans="1:7" ht="26.25" customHeight="1">
      <c r="A185" s="58" t="s">
        <v>63</v>
      </c>
      <c r="B185" s="59">
        <f>B180</f>
        <v>0</v>
      </c>
      <c r="C185" s="59">
        <f>C180</f>
        <v>-28547.11</v>
      </c>
      <c r="D185" s="59">
        <f>D180</f>
        <v>15678.8</v>
      </c>
      <c r="E185" s="59">
        <f>E180</f>
        <v>-44225.91</v>
      </c>
      <c r="F185" s="59">
        <f>F180</f>
        <v>-44225.91</v>
      </c>
      <c r="G185" s="12"/>
    </row>
    <row r="186" spans="1:7" ht="26.25" customHeight="1">
      <c r="A186" s="17" t="s">
        <v>24</v>
      </c>
      <c r="B186" s="17"/>
      <c r="C186" s="15">
        <f>SUM(C176:C179)</f>
        <v>71126.47</v>
      </c>
      <c r="D186" s="15">
        <f>SUM(D176:D179)</f>
        <v>138105.86</v>
      </c>
      <c r="E186" s="15">
        <f>SUM(E176:E179)</f>
        <v>-66979.39</v>
      </c>
      <c r="F186" s="15"/>
      <c r="G186" s="15">
        <f>SUM(G176:G180)</f>
        <v>153784.65999999997</v>
      </c>
    </row>
    <row r="187" spans="1:7" ht="26.25" customHeight="1">
      <c r="A187" s="77" t="s">
        <v>15</v>
      </c>
      <c r="B187" s="78"/>
      <c r="C187" s="78"/>
      <c r="D187" s="78"/>
      <c r="E187" s="78"/>
      <c r="F187" s="78"/>
      <c r="G187" s="78"/>
    </row>
    <row r="188" spans="1:7" ht="48" customHeight="1" outlineLevel="1">
      <c r="A188" s="41" t="s">
        <v>26</v>
      </c>
      <c r="B188" s="41" t="s">
        <v>77</v>
      </c>
      <c r="C188" s="41" t="s">
        <v>79</v>
      </c>
      <c r="D188" s="42" t="s">
        <v>80</v>
      </c>
      <c r="E188" s="43" t="s">
        <v>29</v>
      </c>
      <c r="F188" s="43" t="s">
        <v>27</v>
      </c>
      <c r="G188" s="20" t="s">
        <v>23</v>
      </c>
    </row>
    <row r="189" spans="1:7" ht="26.25" customHeight="1" outlineLevel="1">
      <c r="A189" s="24" t="s">
        <v>51</v>
      </c>
      <c r="B189" s="23"/>
      <c r="C189" s="14" t="s">
        <v>23</v>
      </c>
      <c r="D189" s="14"/>
      <c r="E189" s="10"/>
      <c r="F189" s="10"/>
      <c r="G189" s="10"/>
    </row>
    <row r="190" spans="1:7" ht="26.25" customHeight="1" outlineLevel="1">
      <c r="A190" s="23" t="s">
        <v>0</v>
      </c>
      <c r="B190" s="23">
        <v>1989.41</v>
      </c>
      <c r="C190" s="10">
        <v>33005.23</v>
      </c>
      <c r="D190" s="10">
        <v>31688.44</v>
      </c>
      <c r="E190" s="14">
        <f aca="true" t="shared" si="24" ref="E190:E202">C190-D190</f>
        <v>1316.7900000000045</v>
      </c>
      <c r="F190" s="14">
        <f>E190+B190</f>
        <v>3306.2000000000044</v>
      </c>
      <c r="G190" s="14">
        <f>D190</f>
        <v>31688.44</v>
      </c>
    </row>
    <row r="191" spans="1:7" ht="36" customHeight="1" outlineLevel="1">
      <c r="A191" s="23" t="s">
        <v>16</v>
      </c>
      <c r="B191" s="23">
        <v>24784.98</v>
      </c>
      <c r="C191" s="10">
        <v>819722.49</v>
      </c>
      <c r="D191" s="10">
        <v>583470.85</v>
      </c>
      <c r="E191" s="14">
        <f t="shared" si="24"/>
        <v>236251.64</v>
      </c>
      <c r="F191" s="14">
        <f aca="true" t="shared" si="25" ref="F191:F202">E191+B191</f>
        <v>261036.62000000002</v>
      </c>
      <c r="G191" s="14" t="s">
        <v>23</v>
      </c>
    </row>
    <row r="192" spans="1:7" ht="26.25" customHeight="1" outlineLevel="1">
      <c r="A192" s="23" t="s">
        <v>2</v>
      </c>
      <c r="B192" s="23">
        <v>602.95</v>
      </c>
      <c r="C192" s="10">
        <v>7463.05</v>
      </c>
      <c r="D192" s="10">
        <v>7621.36</v>
      </c>
      <c r="E192" s="14">
        <f t="shared" si="24"/>
        <v>-158.3099999999995</v>
      </c>
      <c r="F192" s="14">
        <f t="shared" si="25"/>
        <v>444.64000000000055</v>
      </c>
      <c r="G192" s="14">
        <f>D192</f>
        <v>7621.36</v>
      </c>
    </row>
    <row r="193" spans="1:7" ht="26.25" customHeight="1" outlineLevel="1">
      <c r="A193" s="23" t="s">
        <v>4</v>
      </c>
      <c r="B193" s="23">
        <v>145874.14</v>
      </c>
      <c r="C193" s="10">
        <v>2401915.67</v>
      </c>
      <c r="D193" s="10">
        <v>2759871.33</v>
      </c>
      <c r="E193" s="14">
        <f t="shared" si="24"/>
        <v>-357955.66000000015</v>
      </c>
      <c r="F193" s="14">
        <f t="shared" si="25"/>
        <v>-212081.52000000014</v>
      </c>
      <c r="G193" s="14">
        <f>D193</f>
        <v>2759871.33</v>
      </c>
    </row>
    <row r="194" spans="1:7" ht="26.25" customHeight="1" outlineLevel="1">
      <c r="A194" s="23" t="s">
        <v>6</v>
      </c>
      <c r="B194" s="23"/>
      <c r="C194" s="10">
        <v>24486.08</v>
      </c>
      <c r="D194" s="10">
        <v>16458.71</v>
      </c>
      <c r="E194" s="14">
        <f t="shared" si="24"/>
        <v>8027.370000000003</v>
      </c>
      <c r="F194" s="14">
        <f t="shared" si="25"/>
        <v>8027.370000000003</v>
      </c>
      <c r="G194" s="14" t="s">
        <v>23</v>
      </c>
    </row>
    <row r="195" spans="1:7" ht="26.25" customHeight="1" outlineLevel="1">
      <c r="A195" s="23" t="s">
        <v>7</v>
      </c>
      <c r="B195" s="23">
        <v>95733.07</v>
      </c>
      <c r="C195" s="10">
        <v>2017028.06</v>
      </c>
      <c r="D195" s="10">
        <v>1341347.03</v>
      </c>
      <c r="E195" s="14">
        <f t="shared" si="24"/>
        <v>675681.03</v>
      </c>
      <c r="F195" s="14">
        <f t="shared" si="25"/>
        <v>771414.1000000001</v>
      </c>
      <c r="G195" s="14">
        <f>D195</f>
        <v>1341347.03</v>
      </c>
    </row>
    <row r="196" spans="1:7" ht="35.25" customHeight="1" outlineLevel="1">
      <c r="A196" s="23" t="s">
        <v>17</v>
      </c>
      <c r="B196" s="23">
        <v>43576</v>
      </c>
      <c r="C196" s="10">
        <v>1111167.98</v>
      </c>
      <c r="D196" s="10">
        <v>980852.06</v>
      </c>
      <c r="E196" s="14">
        <f t="shared" si="24"/>
        <v>130315.91999999993</v>
      </c>
      <c r="F196" s="14">
        <f t="shared" si="25"/>
        <v>173891.91999999993</v>
      </c>
      <c r="G196" s="14" t="s">
        <v>23</v>
      </c>
    </row>
    <row r="197" spans="1:7" ht="38.25" customHeight="1" outlineLevel="1">
      <c r="A197" s="23" t="s">
        <v>18</v>
      </c>
      <c r="B197" s="23">
        <v>5550.07</v>
      </c>
      <c r="C197" s="10">
        <v>143654.1</v>
      </c>
      <c r="D197" s="10">
        <v>130872.91</v>
      </c>
      <c r="E197" s="14">
        <f t="shared" si="24"/>
        <v>12781.190000000002</v>
      </c>
      <c r="F197" s="14">
        <f t="shared" si="25"/>
        <v>18331.260000000002</v>
      </c>
      <c r="G197" s="14" t="s">
        <v>23</v>
      </c>
    </row>
    <row r="198" spans="1:7" ht="44.25" customHeight="1" outlineLevel="1">
      <c r="A198" s="23" t="s">
        <v>19</v>
      </c>
      <c r="B198" s="23">
        <v>21882.61</v>
      </c>
      <c r="C198" s="10">
        <v>569593.86</v>
      </c>
      <c r="D198" s="10">
        <v>512855.23</v>
      </c>
      <c r="E198" s="14">
        <f t="shared" si="24"/>
        <v>56738.630000000005</v>
      </c>
      <c r="F198" s="14">
        <f t="shared" si="25"/>
        <v>78621.24</v>
      </c>
      <c r="G198" s="14" t="s">
        <v>23</v>
      </c>
    </row>
    <row r="199" spans="1:7" ht="26.25" customHeight="1" outlineLevel="1">
      <c r="A199" s="22" t="s">
        <v>20</v>
      </c>
      <c r="B199" s="22">
        <v>987.35</v>
      </c>
      <c r="C199" s="16">
        <v>24883.36</v>
      </c>
      <c r="D199" s="16">
        <v>21822.67</v>
      </c>
      <c r="E199" s="12">
        <f t="shared" si="24"/>
        <v>3060.6900000000023</v>
      </c>
      <c r="F199" s="14">
        <f t="shared" si="25"/>
        <v>4048.0400000000022</v>
      </c>
      <c r="G199" s="12" t="s">
        <v>23</v>
      </c>
    </row>
    <row r="200" spans="1:7" ht="33.75" customHeight="1" outlineLevel="1">
      <c r="A200" s="22" t="s">
        <v>11</v>
      </c>
      <c r="B200" s="22">
        <v>9652.62</v>
      </c>
      <c r="C200" s="16">
        <v>231058.1</v>
      </c>
      <c r="D200" s="16">
        <v>207275.99</v>
      </c>
      <c r="E200" s="12">
        <f t="shared" si="24"/>
        <v>23782.110000000015</v>
      </c>
      <c r="F200" s="14">
        <f>E200+B200</f>
        <v>33434.73000000002</v>
      </c>
      <c r="G200" s="12" t="s">
        <v>23</v>
      </c>
    </row>
    <row r="201" spans="1:7" ht="26.25" customHeight="1" outlineLevel="1">
      <c r="A201" s="22" t="s">
        <v>8</v>
      </c>
      <c r="B201" s="22">
        <f>2432.09+246.99+1211.74</f>
        <v>3890.8199999999997</v>
      </c>
      <c r="C201" s="16">
        <f>40322.93+7239.18+22128.96</f>
        <v>69691.07</v>
      </c>
      <c r="D201" s="16">
        <v>66327.53</v>
      </c>
      <c r="E201" s="12">
        <f t="shared" si="24"/>
        <v>3363.540000000008</v>
      </c>
      <c r="F201" s="14">
        <f t="shared" si="25"/>
        <v>7254.360000000008</v>
      </c>
      <c r="G201" s="12">
        <f>D201</f>
        <v>66327.53</v>
      </c>
    </row>
    <row r="202" spans="1:7" ht="26.25" customHeight="1" outlineLevel="1">
      <c r="A202" s="22" t="s">
        <v>12</v>
      </c>
      <c r="B202" s="22">
        <f>11989.42+8138.11+7794.27</f>
        <v>27921.8</v>
      </c>
      <c r="C202" s="16">
        <f>181634.74+204412.05+197496.6-22096.2</f>
        <v>561447.1900000001</v>
      </c>
      <c r="D202" s="16">
        <v>521831.28</v>
      </c>
      <c r="E202" s="12">
        <f t="shared" si="24"/>
        <v>39615.91000000003</v>
      </c>
      <c r="F202" s="14">
        <f t="shared" si="25"/>
        <v>67537.71000000004</v>
      </c>
      <c r="G202" s="12">
        <f>D202</f>
        <v>521831.28</v>
      </c>
    </row>
    <row r="203" spans="1:7" ht="37.5" customHeight="1" outlineLevel="1">
      <c r="A203" s="57" t="s">
        <v>27</v>
      </c>
      <c r="B203" s="59">
        <f aca="true" t="shared" si="26" ref="B203:G203">SUM(B189:B202)</f>
        <v>382445.82</v>
      </c>
      <c r="C203" s="59">
        <f t="shared" si="26"/>
        <v>8015116.240000001</v>
      </c>
      <c r="D203" s="59">
        <f t="shared" si="26"/>
        <v>7182295.390000001</v>
      </c>
      <c r="E203" s="59">
        <f t="shared" si="26"/>
        <v>832820.8499999999</v>
      </c>
      <c r="F203" s="59">
        <f t="shared" si="26"/>
        <v>1215266.6700000002</v>
      </c>
      <c r="G203" s="59">
        <f t="shared" si="26"/>
        <v>4728686.970000001</v>
      </c>
    </row>
    <row r="204" spans="1:7" ht="26.25" customHeight="1" outlineLevel="1">
      <c r="A204" s="58" t="s">
        <v>35</v>
      </c>
      <c r="B204" s="59"/>
      <c r="C204" s="59"/>
      <c r="D204" s="59"/>
      <c r="E204" s="59"/>
      <c r="F204" s="59"/>
      <c r="G204" s="12"/>
    </row>
    <row r="205" spans="1:7" ht="26.25" customHeight="1" outlineLevel="1">
      <c r="A205" s="58" t="s">
        <v>36</v>
      </c>
      <c r="B205" s="59">
        <f>B195</f>
        <v>95733.07</v>
      </c>
      <c r="C205" s="59">
        <f>C195</f>
        <v>2017028.06</v>
      </c>
      <c r="D205" s="59">
        <f>D195</f>
        <v>1341347.03</v>
      </c>
      <c r="E205" s="59">
        <f>E195</f>
        <v>675681.03</v>
      </c>
      <c r="F205" s="59">
        <f>F195</f>
        <v>771414.1000000001</v>
      </c>
      <c r="G205" s="12"/>
    </row>
    <row r="206" spans="1:7" ht="26.25" customHeight="1" outlineLevel="1">
      <c r="A206" s="58" t="s">
        <v>37</v>
      </c>
      <c r="B206" s="59">
        <f>B190+B193+B201+B202</f>
        <v>179676.17</v>
      </c>
      <c r="C206" s="59">
        <f>C190+C193+C201+C202</f>
        <v>3066059.1599999997</v>
      </c>
      <c r="D206" s="59">
        <f>D190+D193+D201+D202</f>
        <v>3379718.58</v>
      </c>
      <c r="E206" s="59">
        <f>E190+E193+E201+E202</f>
        <v>-313659.42000000016</v>
      </c>
      <c r="F206" s="59">
        <f>F190+F193+F201+F202</f>
        <v>-133983.25000000006</v>
      </c>
      <c r="G206" s="12"/>
    </row>
    <row r="207" spans="1:7" ht="26.25" customHeight="1" outlineLevel="1">
      <c r="A207" s="58" t="s">
        <v>52</v>
      </c>
      <c r="B207" s="59">
        <f>B191+B192+B194+B196+B197+B198+B199+B200</f>
        <v>107036.58</v>
      </c>
      <c r="C207" s="59">
        <f>C191+C192+C194+C196+C197+C198+C199+C200</f>
        <v>2932029.02</v>
      </c>
      <c r="D207" s="59">
        <f>D191+D192+D194+D196+D197+D198+D199+D200</f>
        <v>2461229.7800000003</v>
      </c>
      <c r="E207" s="59">
        <f>E191+E192+E194+E196+E197+E198+E199+E200</f>
        <v>470799.24</v>
      </c>
      <c r="F207" s="59">
        <f>F191+F192+F194+F196+F197+F198+F199+F200</f>
        <v>577835.8200000001</v>
      </c>
      <c r="G207" s="61"/>
    </row>
    <row r="208" spans="1:7" ht="56.25" customHeight="1" outlineLevel="1">
      <c r="A208" s="41" t="s">
        <v>26</v>
      </c>
      <c r="B208" s="41" t="s">
        <v>77</v>
      </c>
      <c r="C208" s="41" t="s">
        <v>79</v>
      </c>
      <c r="D208" s="42" t="s">
        <v>80</v>
      </c>
      <c r="E208" s="43" t="s">
        <v>29</v>
      </c>
      <c r="F208" s="43" t="s">
        <v>27</v>
      </c>
      <c r="G208" s="20" t="s">
        <v>23</v>
      </c>
    </row>
    <row r="209" spans="1:7" ht="26.25" customHeight="1" outlineLevel="1">
      <c r="A209" s="17" t="s">
        <v>53</v>
      </c>
      <c r="B209" s="22"/>
      <c r="C209" s="12" t="s">
        <v>23</v>
      </c>
      <c r="D209" s="12"/>
      <c r="E209" s="10"/>
      <c r="F209" s="10"/>
      <c r="G209" s="10"/>
    </row>
    <row r="210" spans="1:7" ht="26.25" customHeight="1" outlineLevel="1">
      <c r="A210" s="22" t="s">
        <v>0</v>
      </c>
      <c r="B210" s="22">
        <v>15986.45</v>
      </c>
      <c r="C210" s="16">
        <v>204535.37</v>
      </c>
      <c r="D210" s="16">
        <v>200928.13</v>
      </c>
      <c r="E210" s="12">
        <f aca="true" t="shared" si="27" ref="E210:E222">C210-D210</f>
        <v>3607.2399999999907</v>
      </c>
      <c r="F210" s="12">
        <f>E210+B210</f>
        <v>19593.68999999999</v>
      </c>
      <c r="G210" s="12">
        <f>D210</f>
        <v>200928.13</v>
      </c>
    </row>
    <row r="211" spans="1:7" ht="28.5" customHeight="1" outlineLevel="1">
      <c r="A211" s="22" t="s">
        <v>1</v>
      </c>
      <c r="B211" s="22"/>
      <c r="C211" s="16">
        <v>5155.75</v>
      </c>
      <c r="D211" s="16">
        <v>4206.88</v>
      </c>
      <c r="E211" s="12">
        <f t="shared" si="27"/>
        <v>948.8699999999999</v>
      </c>
      <c r="F211" s="12">
        <f>E211+B211</f>
        <v>948.8699999999999</v>
      </c>
      <c r="G211" s="12" t="s">
        <v>23</v>
      </c>
    </row>
    <row r="212" spans="1:7" ht="28.5" customHeight="1" outlineLevel="1">
      <c r="A212" s="33" t="s">
        <v>30</v>
      </c>
      <c r="B212" s="17">
        <f>B210+B211</f>
        <v>15986.45</v>
      </c>
      <c r="C212" s="17">
        <f>C210+C211</f>
        <v>209691.12</v>
      </c>
      <c r="D212" s="17">
        <f>D210+D211</f>
        <v>205135.01</v>
      </c>
      <c r="E212" s="17">
        <f>E210+E211</f>
        <v>4556.109999999991</v>
      </c>
      <c r="F212" s="17">
        <f>F210+F211</f>
        <v>20542.55999999999</v>
      </c>
      <c r="G212" s="12"/>
    </row>
    <row r="213" spans="1:7" ht="27" customHeight="1" outlineLevel="1">
      <c r="A213" s="22" t="s">
        <v>2</v>
      </c>
      <c r="B213" s="22">
        <v>76728.47</v>
      </c>
      <c r="C213" s="16">
        <v>983158.49</v>
      </c>
      <c r="D213" s="16">
        <v>964373.67</v>
      </c>
      <c r="E213" s="12">
        <f t="shared" si="27"/>
        <v>18784.81999999995</v>
      </c>
      <c r="F213" s="12">
        <f>E213+B213</f>
        <v>95513.28999999995</v>
      </c>
      <c r="G213" s="12">
        <f>D213</f>
        <v>964373.67</v>
      </c>
    </row>
    <row r="214" spans="1:7" ht="31.5" customHeight="1" outlineLevel="1">
      <c r="A214" s="22" t="s">
        <v>3</v>
      </c>
      <c r="B214" s="22"/>
      <c r="C214" s="16">
        <v>27964.76</v>
      </c>
      <c r="D214" s="16">
        <v>22799.59</v>
      </c>
      <c r="E214" s="12">
        <f t="shared" si="27"/>
        <v>5165.169999999998</v>
      </c>
      <c r="F214" s="12">
        <f>E214+B214</f>
        <v>5165.169999999998</v>
      </c>
      <c r="G214" s="12" t="s">
        <v>23</v>
      </c>
    </row>
    <row r="215" spans="1:7" ht="31.5" customHeight="1" outlineLevel="1">
      <c r="A215" s="33" t="s">
        <v>32</v>
      </c>
      <c r="B215" s="17">
        <f aca="true" t="shared" si="28" ref="B215:G215">B213+B214</f>
        <v>76728.47</v>
      </c>
      <c r="C215" s="17">
        <f t="shared" si="28"/>
        <v>1011123.25</v>
      </c>
      <c r="D215" s="17">
        <f t="shared" si="28"/>
        <v>987173.26</v>
      </c>
      <c r="E215" s="17">
        <f t="shared" si="28"/>
        <v>23949.989999999947</v>
      </c>
      <c r="F215" s="17">
        <f t="shared" si="28"/>
        <v>100678.45999999995</v>
      </c>
      <c r="G215" s="22" t="e">
        <f t="shared" si="28"/>
        <v>#VALUE!</v>
      </c>
    </row>
    <row r="216" spans="1:7" ht="26.25" customHeight="1" outlineLevel="1">
      <c r="A216" s="22" t="s">
        <v>4</v>
      </c>
      <c r="B216" s="22">
        <v>212153.75</v>
      </c>
      <c r="C216" s="16">
        <v>2736678.9</v>
      </c>
      <c r="D216" s="16">
        <v>2666487.42</v>
      </c>
      <c r="E216" s="12">
        <f t="shared" si="27"/>
        <v>70191.47999999998</v>
      </c>
      <c r="F216" s="12">
        <f>E216+B216</f>
        <v>282345.23</v>
      </c>
      <c r="G216" s="12">
        <f>D216</f>
        <v>2666487.42</v>
      </c>
    </row>
    <row r="217" spans="1:7" ht="26.25" customHeight="1" outlineLevel="1">
      <c r="A217" s="22" t="s">
        <v>5</v>
      </c>
      <c r="B217" s="22"/>
      <c r="C217" s="16">
        <v>246.09</v>
      </c>
      <c r="D217" s="16">
        <v>7005.87</v>
      </c>
      <c r="E217" s="12">
        <f t="shared" si="27"/>
        <v>-6759.78</v>
      </c>
      <c r="F217" s="12">
        <f>E217+B217</f>
        <v>-6759.78</v>
      </c>
      <c r="G217" s="12" t="s">
        <v>23</v>
      </c>
    </row>
    <row r="218" spans="1:7" ht="26.25" customHeight="1" outlineLevel="1">
      <c r="A218" s="33" t="s">
        <v>54</v>
      </c>
      <c r="B218" s="17">
        <f>B216+B217</f>
        <v>212153.75</v>
      </c>
      <c r="C218" s="17">
        <f>C216+C217</f>
        <v>2736924.9899999998</v>
      </c>
      <c r="D218" s="17">
        <f>D216+D217</f>
        <v>2673493.29</v>
      </c>
      <c r="E218" s="17">
        <f>E216+E217</f>
        <v>63431.69999999998</v>
      </c>
      <c r="F218" s="17">
        <f>F216+F217</f>
        <v>275585.44999999995</v>
      </c>
      <c r="G218" s="12"/>
    </row>
    <row r="219" spans="1:7" ht="26.25" customHeight="1" outlineLevel="1">
      <c r="A219" s="22" t="s">
        <v>7</v>
      </c>
      <c r="B219" s="22">
        <v>151777.94</v>
      </c>
      <c r="C219" s="16">
        <v>1843598.76</v>
      </c>
      <c r="D219" s="16">
        <v>1907644.73</v>
      </c>
      <c r="E219" s="12">
        <f t="shared" si="27"/>
        <v>-64045.96999999997</v>
      </c>
      <c r="F219" s="12">
        <f>E219+B219</f>
        <v>87731.97000000003</v>
      </c>
      <c r="G219" s="12">
        <f>D219</f>
        <v>1907644.73</v>
      </c>
    </row>
    <row r="220" spans="1:7" ht="26.25" customHeight="1" outlineLevel="1">
      <c r="A220" s="22" t="s">
        <v>8</v>
      </c>
      <c r="B220" s="22">
        <v>19886.58</v>
      </c>
      <c r="C220" s="16">
        <v>255707.32</v>
      </c>
      <c r="D220" s="16">
        <v>249947.54</v>
      </c>
      <c r="E220" s="12">
        <f t="shared" si="27"/>
        <v>5759.779999999999</v>
      </c>
      <c r="F220" s="12">
        <f>E220+B220</f>
        <v>25646.36</v>
      </c>
      <c r="G220" s="12">
        <f>D220</f>
        <v>249947.54</v>
      </c>
    </row>
    <row r="221" spans="1:7" ht="26.25" customHeight="1" outlineLevel="1">
      <c r="A221" s="22" t="s">
        <v>9</v>
      </c>
      <c r="B221" s="22"/>
      <c r="C221" s="16">
        <v>7368.87</v>
      </c>
      <c r="D221" s="16">
        <v>7053.84</v>
      </c>
      <c r="E221" s="12">
        <f t="shared" si="27"/>
        <v>315.02999999999975</v>
      </c>
      <c r="F221" s="12">
        <f>E221+B221</f>
        <v>315.02999999999975</v>
      </c>
      <c r="G221" s="12" t="s">
        <v>23</v>
      </c>
    </row>
    <row r="222" spans="1:7" ht="31.5" customHeight="1" outlineLevel="1">
      <c r="A222" s="22" t="s">
        <v>10</v>
      </c>
      <c r="B222" s="22"/>
      <c r="C222" s="16">
        <v>6236.92</v>
      </c>
      <c r="D222" s="16">
        <v>5091.76</v>
      </c>
      <c r="E222" s="12">
        <f t="shared" si="27"/>
        <v>1145.1599999999999</v>
      </c>
      <c r="F222" s="12">
        <f>E222+B222</f>
        <v>1145.1599999999999</v>
      </c>
      <c r="G222" s="12" t="s">
        <v>23</v>
      </c>
    </row>
    <row r="223" spans="1:7" ht="42" customHeight="1">
      <c r="A223" s="33" t="s">
        <v>34</v>
      </c>
      <c r="B223" s="17">
        <f>SUM(B220:B222)</f>
        <v>19886.58</v>
      </c>
      <c r="C223" s="17">
        <f>SUM(C220:C222)</f>
        <v>269313.11</v>
      </c>
      <c r="D223" s="17">
        <f>SUM(D220:D222)</f>
        <v>262093.14</v>
      </c>
      <c r="E223" s="17">
        <f>SUM(E220:E222)</f>
        <v>7219.969999999998</v>
      </c>
      <c r="F223" s="17">
        <f>SUM(F220:F222)</f>
        <v>27106.55</v>
      </c>
      <c r="G223" s="18" t="e">
        <f>SUM(G210:G222)</f>
        <v>#VALUE!</v>
      </c>
    </row>
    <row r="224" spans="1:7" ht="42" customHeight="1">
      <c r="A224" s="68" t="s">
        <v>6</v>
      </c>
      <c r="B224" s="17"/>
      <c r="C224" s="16">
        <v>7343.85</v>
      </c>
      <c r="D224" s="16">
        <v>2711.2</v>
      </c>
      <c r="E224" s="12">
        <f>C224-D224</f>
        <v>4632.650000000001</v>
      </c>
      <c r="F224" s="12">
        <f>E224+B224</f>
        <v>4632.650000000001</v>
      </c>
      <c r="G224" s="60"/>
    </row>
    <row r="225" spans="1:7" ht="42" customHeight="1">
      <c r="A225" s="57" t="s">
        <v>27</v>
      </c>
      <c r="B225" s="59">
        <f>B212+B215+B218+B223+B219+B224</f>
        <v>476533.19</v>
      </c>
      <c r="C225" s="59">
        <f>C212+C215+C218+C223+C219+C224</f>
        <v>6077995.079999999</v>
      </c>
      <c r="D225" s="59">
        <f>D212+D215+D218+D223+D219+D224</f>
        <v>6038250.63</v>
      </c>
      <c r="E225" s="59">
        <f>E212+E215+E218+E223+E219+E224</f>
        <v>39744.449999999946</v>
      </c>
      <c r="F225" s="59">
        <f>F212+F215+F218+F223+F219+F224</f>
        <v>516277.6399999999</v>
      </c>
      <c r="G225" s="60"/>
    </row>
    <row r="226" spans="1:7" ht="18.75" customHeight="1">
      <c r="A226" s="58" t="s">
        <v>35</v>
      </c>
      <c r="B226" s="59"/>
      <c r="C226" s="59"/>
      <c r="D226" s="59"/>
      <c r="E226" s="59"/>
      <c r="F226" s="59"/>
      <c r="G226" s="60"/>
    </row>
    <row r="227" spans="1:7" ht="24.75" customHeight="1">
      <c r="A227" s="58" t="s">
        <v>36</v>
      </c>
      <c r="B227" s="59">
        <f>B219</f>
        <v>151777.94</v>
      </c>
      <c r="C227" s="59">
        <f>C219</f>
        <v>1843598.76</v>
      </c>
      <c r="D227" s="59">
        <f>D219</f>
        <v>1907644.73</v>
      </c>
      <c r="E227" s="59">
        <f>E219</f>
        <v>-64045.96999999997</v>
      </c>
      <c r="F227" s="59">
        <f>F219</f>
        <v>87731.97000000003</v>
      </c>
      <c r="G227" s="60"/>
    </row>
    <row r="228" spans="1:7" ht="27.75" customHeight="1">
      <c r="A228" s="58" t="s">
        <v>37</v>
      </c>
      <c r="B228" s="59">
        <f>B212+B215+B218+B223</f>
        <v>324755.25</v>
      </c>
      <c r="C228" s="59">
        <f>C212+C215+C218+C223</f>
        <v>4227052.47</v>
      </c>
      <c r="D228" s="59">
        <f>D212+D215+D218+D223</f>
        <v>4127894.7</v>
      </c>
      <c r="E228" s="59">
        <f>E212+E215+E218+E223</f>
        <v>99157.76999999992</v>
      </c>
      <c r="F228" s="59">
        <f>F212+F215+F218+F223</f>
        <v>423913.01999999984</v>
      </c>
      <c r="G228" s="60"/>
    </row>
    <row r="229" spans="1:7" ht="27.75" customHeight="1">
      <c r="A229" s="57" t="s">
        <v>63</v>
      </c>
      <c r="B229" s="59">
        <f>B224</f>
        <v>0</v>
      </c>
      <c r="C229" s="59">
        <f>C224</f>
        <v>7343.85</v>
      </c>
      <c r="D229" s="59">
        <f>D224</f>
        <v>2711.2</v>
      </c>
      <c r="E229" s="59">
        <f>E224</f>
        <v>4632.650000000001</v>
      </c>
      <c r="F229" s="59">
        <f>F224</f>
        <v>4632.650000000001</v>
      </c>
      <c r="G229" s="60"/>
    </row>
    <row r="230" spans="1:7" ht="50.25" customHeight="1" outlineLevel="1">
      <c r="A230" s="41" t="s">
        <v>26</v>
      </c>
      <c r="B230" s="41" t="s">
        <v>77</v>
      </c>
      <c r="C230" s="41" t="s">
        <v>79</v>
      </c>
      <c r="D230" s="42" t="s">
        <v>80</v>
      </c>
      <c r="E230" s="43" t="s">
        <v>29</v>
      </c>
      <c r="F230" s="43" t="s">
        <v>27</v>
      </c>
      <c r="G230" s="20" t="s">
        <v>23</v>
      </c>
    </row>
    <row r="231" spans="1:7" ht="26.25" customHeight="1" outlineLevel="1">
      <c r="A231" s="17" t="s">
        <v>55</v>
      </c>
      <c r="B231" s="22"/>
      <c r="C231" s="12"/>
      <c r="D231" s="12"/>
      <c r="E231" s="10"/>
      <c r="F231" s="10"/>
      <c r="G231" s="10"/>
    </row>
    <row r="232" spans="1:7" ht="26.25" customHeight="1" outlineLevel="1">
      <c r="A232" s="22" t="s">
        <v>0</v>
      </c>
      <c r="B232" s="22">
        <v>17608.23</v>
      </c>
      <c r="C232" s="16">
        <v>143721.51</v>
      </c>
      <c r="D232" s="16">
        <v>129865.85</v>
      </c>
      <c r="E232" s="12">
        <f aca="true" t="shared" si="29" ref="E232:E243">C232-D232</f>
        <v>13855.660000000003</v>
      </c>
      <c r="F232" s="12">
        <f>E232+B232</f>
        <v>31463.890000000003</v>
      </c>
      <c r="G232" s="12">
        <f>D232</f>
        <v>129865.85</v>
      </c>
    </row>
    <row r="233" spans="1:7" ht="32.25" customHeight="1" outlineLevel="1">
      <c r="A233" s="22" t="s">
        <v>1</v>
      </c>
      <c r="B233" s="22"/>
      <c r="C233" s="16">
        <v>3464.97</v>
      </c>
      <c r="D233" s="16">
        <v>2090.62</v>
      </c>
      <c r="E233" s="12">
        <f t="shared" si="29"/>
        <v>1374.35</v>
      </c>
      <c r="F233" s="12">
        <f>E233+B233</f>
        <v>1374.35</v>
      </c>
      <c r="G233" s="12" t="s">
        <v>23</v>
      </c>
    </row>
    <row r="234" spans="1:7" ht="32.25" customHeight="1" outlineLevel="1">
      <c r="A234" s="33" t="s">
        <v>30</v>
      </c>
      <c r="B234" s="33">
        <f>B232+B233</f>
        <v>17608.23</v>
      </c>
      <c r="C234" s="33">
        <f>C232+C233</f>
        <v>147186.48</v>
      </c>
      <c r="D234" s="33">
        <f>D232+D233</f>
        <v>131956.47</v>
      </c>
      <c r="E234" s="33">
        <f>E232+E233</f>
        <v>15230.010000000004</v>
      </c>
      <c r="F234" s="33">
        <f>F232+F233</f>
        <v>32838.240000000005</v>
      </c>
      <c r="G234" s="12"/>
    </row>
    <row r="235" spans="1:7" ht="26.25" customHeight="1" outlineLevel="1">
      <c r="A235" s="22" t="s">
        <v>2</v>
      </c>
      <c r="B235" s="22">
        <v>95507.46</v>
      </c>
      <c r="C235" s="16">
        <f>773804.78-34511.1</f>
        <v>739293.68</v>
      </c>
      <c r="D235" s="16">
        <v>704395.3</v>
      </c>
      <c r="E235" s="12">
        <f t="shared" si="29"/>
        <v>34898.380000000005</v>
      </c>
      <c r="F235" s="12">
        <f>E235+B235</f>
        <v>130405.84000000001</v>
      </c>
      <c r="G235" s="12">
        <f>D235</f>
        <v>704395.3</v>
      </c>
    </row>
    <row r="236" spans="1:7" ht="26.25" customHeight="1" outlineLevel="1">
      <c r="A236" s="22" t="s">
        <v>21</v>
      </c>
      <c r="B236" s="22"/>
      <c r="C236" s="12"/>
      <c r="D236" s="12">
        <v>40.27</v>
      </c>
      <c r="E236" s="12">
        <f t="shared" si="29"/>
        <v>-40.27</v>
      </c>
      <c r="F236" s="12">
        <f>E236+B236</f>
        <v>-40.27</v>
      </c>
      <c r="G236" s="12" t="s">
        <v>23</v>
      </c>
    </row>
    <row r="237" spans="1:7" ht="28.5" customHeight="1" outlineLevel="1">
      <c r="A237" s="22" t="s">
        <v>3</v>
      </c>
      <c r="B237" s="22"/>
      <c r="C237" s="16">
        <v>20649.83</v>
      </c>
      <c r="D237" s="16">
        <f>12529.97+32.9</f>
        <v>12562.869999999999</v>
      </c>
      <c r="E237" s="12">
        <f t="shared" si="29"/>
        <v>8086.960000000003</v>
      </c>
      <c r="F237" s="12">
        <f>E237+B237</f>
        <v>8086.960000000003</v>
      </c>
      <c r="G237" s="12" t="s">
        <v>23</v>
      </c>
    </row>
    <row r="238" spans="1:7" ht="38.25" customHeight="1" outlineLevel="1">
      <c r="A238" s="33" t="s">
        <v>32</v>
      </c>
      <c r="B238" s="17">
        <f>B235+B236+B237</f>
        <v>95507.46</v>
      </c>
      <c r="C238" s="17">
        <f>C235+C236+C237</f>
        <v>759943.51</v>
      </c>
      <c r="D238" s="17">
        <f>D235+D236+D237</f>
        <v>716998.4400000001</v>
      </c>
      <c r="E238" s="17">
        <f>E235+E236+E237</f>
        <v>42945.07000000001</v>
      </c>
      <c r="F238" s="17">
        <f>F235+F236+F237</f>
        <v>138452.53</v>
      </c>
      <c r="G238" s="12"/>
    </row>
    <row r="239" spans="1:7" ht="26.25" customHeight="1" outlineLevel="1">
      <c r="A239" s="22" t="s">
        <v>4</v>
      </c>
      <c r="B239" s="22">
        <v>241222.74</v>
      </c>
      <c r="C239" s="16">
        <f>1888936.03-389974.48</f>
        <v>1498961.55</v>
      </c>
      <c r="D239" s="16">
        <f>1779087.93+32.9</f>
        <v>1779120.8299999998</v>
      </c>
      <c r="E239" s="12">
        <f t="shared" si="29"/>
        <v>-280159.2799999998</v>
      </c>
      <c r="F239" s="12">
        <f>B239+E239</f>
        <v>-38936.539999999804</v>
      </c>
      <c r="G239" s="12">
        <f>D239</f>
        <v>1779120.8299999998</v>
      </c>
    </row>
    <row r="240" spans="1:7" ht="26.25" customHeight="1" outlineLevel="1">
      <c r="A240" s="22" t="s">
        <v>7</v>
      </c>
      <c r="B240" s="22">
        <v>162904.38</v>
      </c>
      <c r="C240" s="16">
        <v>1273709.16</v>
      </c>
      <c r="D240" s="16">
        <v>1201467.24</v>
      </c>
      <c r="E240" s="12">
        <f t="shared" si="29"/>
        <v>72241.91999999993</v>
      </c>
      <c r="F240" s="12">
        <f>B240+E240</f>
        <v>235146.29999999993</v>
      </c>
      <c r="G240" s="12">
        <f>D240</f>
        <v>1201467.24</v>
      </c>
    </row>
    <row r="241" spans="1:7" ht="26.25" customHeight="1" outlineLevel="1">
      <c r="A241" s="22" t="s">
        <v>8</v>
      </c>
      <c r="B241" s="22">
        <v>21206.2</v>
      </c>
      <c r="C241" s="16">
        <v>177382.86</v>
      </c>
      <c r="D241" s="16">
        <v>156401.91</v>
      </c>
      <c r="E241" s="12">
        <f t="shared" si="29"/>
        <v>20980.949999999983</v>
      </c>
      <c r="F241" s="12">
        <f>B241+E241</f>
        <v>42187.14999999998</v>
      </c>
      <c r="G241" s="12">
        <f>D241</f>
        <v>156401.91</v>
      </c>
    </row>
    <row r="242" spans="1:7" ht="26.25" customHeight="1" outlineLevel="1">
      <c r="A242" s="22" t="s">
        <v>9</v>
      </c>
      <c r="B242" s="22"/>
      <c r="C242" s="16">
        <v>-446.15</v>
      </c>
      <c r="D242" s="16">
        <v>246.8</v>
      </c>
      <c r="E242" s="12">
        <f t="shared" si="29"/>
        <v>-692.95</v>
      </c>
      <c r="F242" s="12">
        <f>B242+E242</f>
        <v>-692.95</v>
      </c>
      <c r="G242" s="12" t="s">
        <v>23</v>
      </c>
    </row>
    <row r="243" spans="1:7" ht="54" customHeight="1" outlineLevel="1">
      <c r="A243" s="22" t="s">
        <v>10</v>
      </c>
      <c r="B243" s="22"/>
      <c r="C243" s="16">
        <v>4193.61</v>
      </c>
      <c r="D243" s="16">
        <v>2532.75</v>
      </c>
      <c r="E243" s="12">
        <f t="shared" si="29"/>
        <v>1660.8599999999997</v>
      </c>
      <c r="F243" s="12">
        <f>B243+E243</f>
        <v>1660.8599999999997</v>
      </c>
      <c r="G243" s="16"/>
    </row>
    <row r="244" spans="1:7" ht="35.25" customHeight="1" outlineLevel="1">
      <c r="A244" s="33" t="s">
        <v>34</v>
      </c>
      <c r="B244" s="17">
        <f>B241+B242+B243</f>
        <v>21206.2</v>
      </c>
      <c r="C244" s="17">
        <f>C241+C242+C243</f>
        <v>181130.31999999998</v>
      </c>
      <c r="D244" s="17">
        <f>D241+D242+D243</f>
        <v>159181.46</v>
      </c>
      <c r="E244" s="17">
        <f>E241+E242+E243</f>
        <v>21948.859999999982</v>
      </c>
      <c r="F244" s="17">
        <f>F241+F242+F243</f>
        <v>43155.05999999998</v>
      </c>
      <c r="G244" s="16"/>
    </row>
    <row r="245" spans="1:7" ht="35.25" customHeight="1" outlineLevel="1">
      <c r="A245" s="68" t="s">
        <v>6</v>
      </c>
      <c r="B245" s="17"/>
      <c r="C245" s="16">
        <v>8748.63</v>
      </c>
      <c r="D245" s="16">
        <v>5198.58</v>
      </c>
      <c r="E245" s="12">
        <f>C245-D245</f>
        <v>3550.0499999999993</v>
      </c>
      <c r="F245" s="12">
        <f>E245+B245</f>
        <v>3550.0499999999993</v>
      </c>
      <c r="G245" s="16"/>
    </row>
    <row r="246" spans="1:7" ht="35.25" customHeight="1" outlineLevel="1">
      <c r="A246" s="68" t="s">
        <v>70</v>
      </c>
      <c r="B246" s="17"/>
      <c r="C246" s="16">
        <v>-36710.98</v>
      </c>
      <c r="D246" s="16"/>
      <c r="E246" s="12">
        <f>C246-D246</f>
        <v>-36710.98</v>
      </c>
      <c r="F246" s="12">
        <f>E246+B246</f>
        <v>-36710.98</v>
      </c>
      <c r="G246" s="16"/>
    </row>
    <row r="247" spans="1:7" ht="54" customHeight="1" outlineLevel="1">
      <c r="A247" s="57" t="s">
        <v>27</v>
      </c>
      <c r="B247" s="59">
        <f>B234+B238+B239+B240+B244+B245+B246</f>
        <v>538449.01</v>
      </c>
      <c r="C247" s="59">
        <f>C234+C238+C239+C240+C244+C245+C246</f>
        <v>3832968.67</v>
      </c>
      <c r="D247" s="59">
        <f>D234+D238+D239+D240+D244+D245+D246</f>
        <v>3993923.0199999996</v>
      </c>
      <c r="E247" s="59">
        <f>E234+E238+E239+E240+E244+E245+E246</f>
        <v>-160954.34999999986</v>
      </c>
      <c r="F247" s="59">
        <f>F234+F238+F239+F240+F244+F245+F246</f>
        <v>377494.66000000015</v>
      </c>
      <c r="G247" s="59">
        <f>G234+G238+G239+G240+G244</f>
        <v>2980588.07</v>
      </c>
    </row>
    <row r="248" spans="1:7" ht="24" customHeight="1" outlineLevel="1">
      <c r="A248" s="58" t="s">
        <v>35</v>
      </c>
      <c r="B248" s="59"/>
      <c r="C248" s="59"/>
      <c r="D248" s="59"/>
      <c r="E248" s="59"/>
      <c r="F248" s="59"/>
      <c r="G248" s="16"/>
    </row>
    <row r="249" spans="1:7" ht="26.25" customHeight="1" outlineLevel="1">
      <c r="A249" s="58" t="s">
        <v>36</v>
      </c>
      <c r="B249" s="59">
        <f>B240</f>
        <v>162904.38</v>
      </c>
      <c r="C249" s="59">
        <f>C240</f>
        <v>1273709.16</v>
      </c>
      <c r="D249" s="59">
        <f>D240</f>
        <v>1201467.24</v>
      </c>
      <c r="E249" s="59">
        <f>E240</f>
        <v>72241.91999999993</v>
      </c>
      <c r="F249" s="59">
        <f>F240</f>
        <v>235146.29999999993</v>
      </c>
      <c r="G249" s="16"/>
    </row>
    <row r="250" spans="1:7" ht="23.25" customHeight="1" outlineLevel="1">
      <c r="A250" s="58" t="s">
        <v>37</v>
      </c>
      <c r="B250" s="59">
        <f aca="true" t="shared" si="30" ref="B250:G250">B234+B238+B239+B244</f>
        <v>375544.63</v>
      </c>
      <c r="C250" s="59">
        <f t="shared" si="30"/>
        <v>2587221.86</v>
      </c>
      <c r="D250" s="59">
        <f t="shared" si="30"/>
        <v>2787257.1999999997</v>
      </c>
      <c r="E250" s="59">
        <f t="shared" si="30"/>
        <v>-200035.3399999998</v>
      </c>
      <c r="F250" s="59">
        <f t="shared" si="30"/>
        <v>175509.2900000002</v>
      </c>
      <c r="G250" s="59">
        <f t="shared" si="30"/>
        <v>1779120.8299999998</v>
      </c>
    </row>
    <row r="251" spans="1:7" ht="23.25" customHeight="1" outlineLevel="1">
      <c r="A251" s="57" t="s">
        <v>63</v>
      </c>
      <c r="B251" s="59">
        <f>B245+B246</f>
        <v>0</v>
      </c>
      <c r="C251" s="59">
        <f>C245+C246</f>
        <v>-27962.350000000006</v>
      </c>
      <c r="D251" s="59">
        <f>D245+D246</f>
        <v>5198.58</v>
      </c>
      <c r="E251" s="59">
        <f>E245+E246</f>
        <v>-33160.93000000001</v>
      </c>
      <c r="F251" s="59">
        <f>F245+F246</f>
        <v>-33160.93000000001</v>
      </c>
      <c r="G251" s="59"/>
    </row>
    <row r="252" spans="1:7" ht="51.75" customHeight="1" outlineLevel="1">
      <c r="A252" s="41" t="s">
        <v>26</v>
      </c>
      <c r="B252" s="41" t="s">
        <v>77</v>
      </c>
      <c r="C252" s="41" t="s">
        <v>79</v>
      </c>
      <c r="D252" s="42" t="s">
        <v>80</v>
      </c>
      <c r="E252" s="43" t="s">
        <v>29</v>
      </c>
      <c r="F252" s="43" t="s">
        <v>27</v>
      </c>
      <c r="G252" s="20" t="s">
        <v>23</v>
      </c>
    </row>
    <row r="253" spans="1:7" ht="26.25" customHeight="1" outlineLevel="1">
      <c r="A253" s="17" t="s">
        <v>56</v>
      </c>
      <c r="B253" s="31"/>
      <c r="C253" s="12"/>
      <c r="D253" s="12"/>
      <c r="E253" s="10"/>
      <c r="F253" s="10"/>
      <c r="G253" s="10"/>
    </row>
    <row r="254" spans="1:7" ht="26.25" customHeight="1" outlineLevel="1">
      <c r="A254" s="31" t="s">
        <v>0</v>
      </c>
      <c r="B254" s="31">
        <v>19632.92</v>
      </c>
      <c r="C254" s="16">
        <v>175380.77</v>
      </c>
      <c r="D254" s="16">
        <v>173213.07</v>
      </c>
      <c r="E254" s="12">
        <f aca="true" t="shared" si="31" ref="E254:E261">C254-D254</f>
        <v>2167.6999999999825</v>
      </c>
      <c r="F254" s="12">
        <f>E254+B254</f>
        <v>21800.61999999998</v>
      </c>
      <c r="G254" s="12">
        <f>D254</f>
        <v>173213.07</v>
      </c>
    </row>
    <row r="255" spans="1:7" ht="26.25" customHeight="1" outlineLevel="1">
      <c r="A255" s="31" t="s">
        <v>1</v>
      </c>
      <c r="B255" s="31"/>
      <c r="C255" s="16">
        <v>5291.65</v>
      </c>
      <c r="D255" s="16">
        <v>3847.11</v>
      </c>
      <c r="E255" s="12">
        <f t="shared" si="31"/>
        <v>1444.5399999999995</v>
      </c>
      <c r="F255" s="12">
        <f>E255+B255</f>
        <v>1444.5399999999995</v>
      </c>
      <c r="G255" s="12" t="s">
        <v>23</v>
      </c>
    </row>
    <row r="256" spans="1:7" ht="26.25" customHeight="1" outlineLevel="1">
      <c r="A256" s="33" t="s">
        <v>30</v>
      </c>
      <c r="B256" s="33">
        <f>B254+B255</f>
        <v>19632.92</v>
      </c>
      <c r="C256" s="33">
        <f>C254+C255</f>
        <v>180672.41999999998</v>
      </c>
      <c r="D256" s="33">
        <f>D254+D255</f>
        <v>177060.18</v>
      </c>
      <c r="E256" s="33">
        <f>E254+E255</f>
        <v>3612.239999999982</v>
      </c>
      <c r="F256" s="33">
        <f>F254+F255</f>
        <v>23245.15999999998</v>
      </c>
      <c r="G256" s="12"/>
    </row>
    <row r="257" spans="1:7" ht="26.25" customHeight="1" outlineLevel="1">
      <c r="A257" s="31" t="s">
        <v>4</v>
      </c>
      <c r="B257" s="31">
        <v>129716.98</v>
      </c>
      <c r="C257" s="16">
        <v>1134487.95</v>
      </c>
      <c r="D257" s="16">
        <v>1144438.81</v>
      </c>
      <c r="E257" s="12">
        <f t="shared" si="31"/>
        <v>-9950.860000000102</v>
      </c>
      <c r="F257" s="12">
        <f>E257+B257</f>
        <v>119766.1199999999</v>
      </c>
      <c r="G257" s="12">
        <f>D257</f>
        <v>1144438.81</v>
      </c>
    </row>
    <row r="258" spans="1:7" ht="26.25" customHeight="1" outlineLevel="1">
      <c r="A258" s="31" t="s">
        <v>7</v>
      </c>
      <c r="B258" s="31">
        <v>101026.31</v>
      </c>
      <c r="C258" s="16">
        <v>846668.04</v>
      </c>
      <c r="D258" s="16">
        <v>891313</v>
      </c>
      <c r="E258" s="12">
        <f t="shared" si="31"/>
        <v>-44644.95999999996</v>
      </c>
      <c r="F258" s="12">
        <f>E258+B258</f>
        <v>56381.350000000035</v>
      </c>
      <c r="G258" s="12">
        <f>D258</f>
        <v>891313</v>
      </c>
    </row>
    <row r="259" spans="1:7" ht="26.25" customHeight="1" outlineLevel="1">
      <c r="A259" s="31" t="s">
        <v>8</v>
      </c>
      <c r="B259" s="31">
        <v>38067.73</v>
      </c>
      <c r="C259" s="16">
        <v>342008.28</v>
      </c>
      <c r="D259" s="16">
        <v>335855.7</v>
      </c>
      <c r="E259" s="12">
        <f t="shared" si="31"/>
        <v>6152.580000000016</v>
      </c>
      <c r="F259" s="12">
        <f>E259+B259</f>
        <v>44220.31000000002</v>
      </c>
      <c r="G259" s="12">
        <f>D259</f>
        <v>335855.7</v>
      </c>
    </row>
    <row r="260" spans="1:7" ht="26.25" customHeight="1" outlineLevel="1">
      <c r="A260" s="31" t="s">
        <v>9</v>
      </c>
      <c r="B260" s="31"/>
      <c r="C260" s="16">
        <v>-7310.46</v>
      </c>
      <c r="D260" s="16">
        <v>43.5</v>
      </c>
      <c r="E260" s="12">
        <f t="shared" si="31"/>
        <v>-7353.96</v>
      </c>
      <c r="F260" s="12">
        <f>E260+B260</f>
        <v>-7353.96</v>
      </c>
      <c r="G260" s="12" t="s">
        <v>23</v>
      </c>
    </row>
    <row r="261" spans="1:7" ht="40.5" customHeight="1" outlineLevel="1">
      <c r="A261" s="31" t="s">
        <v>10</v>
      </c>
      <c r="B261" s="31"/>
      <c r="C261" s="16">
        <v>10713.06</v>
      </c>
      <c r="D261" s="16">
        <v>7929.77</v>
      </c>
      <c r="E261" s="12">
        <f t="shared" si="31"/>
        <v>2783.289999999999</v>
      </c>
      <c r="F261" s="12">
        <f>E261+B261</f>
        <v>2783.289999999999</v>
      </c>
      <c r="G261" s="16"/>
    </row>
    <row r="262" spans="1:7" ht="40.5" customHeight="1" outlineLevel="1">
      <c r="A262" s="33" t="s">
        <v>34</v>
      </c>
      <c r="B262" s="33">
        <f>B259+B260+B261</f>
        <v>38067.73</v>
      </c>
      <c r="C262" s="33">
        <f>C259+C260+C261</f>
        <v>345410.88</v>
      </c>
      <c r="D262" s="33">
        <f>D259+D260+D261</f>
        <v>343828.97000000003</v>
      </c>
      <c r="E262" s="33">
        <f>E259+E260+E261</f>
        <v>1581.9100000000153</v>
      </c>
      <c r="F262" s="33">
        <f>F259+F260+F261</f>
        <v>39649.64000000002</v>
      </c>
      <c r="G262" s="16"/>
    </row>
    <row r="263" spans="1:7" ht="40.5" customHeight="1" outlineLevel="1">
      <c r="A263" s="68" t="s">
        <v>6</v>
      </c>
      <c r="B263" s="17"/>
      <c r="C263" s="16">
        <v>2337.37</v>
      </c>
      <c r="D263" s="16">
        <v>1067.45</v>
      </c>
      <c r="E263" s="12">
        <f>C263-D263</f>
        <v>1269.9199999999998</v>
      </c>
      <c r="F263" s="12">
        <f>E263+B263</f>
        <v>1269.9199999999998</v>
      </c>
      <c r="G263" s="16"/>
    </row>
    <row r="264" spans="1:7" ht="40.5" customHeight="1" outlineLevel="1">
      <c r="A264" s="68" t="s">
        <v>70</v>
      </c>
      <c r="B264" s="17"/>
      <c r="C264" s="16">
        <v>-26603.85</v>
      </c>
      <c r="D264" s="16"/>
      <c r="E264" s="12">
        <f>C264-D264</f>
        <v>-26603.85</v>
      </c>
      <c r="F264" s="12">
        <f>E264+B264</f>
        <v>-26603.85</v>
      </c>
      <c r="G264" s="16"/>
    </row>
    <row r="265" spans="1:7" ht="40.5" customHeight="1" outlineLevel="1">
      <c r="A265" s="57" t="s">
        <v>27</v>
      </c>
      <c r="B265" s="59">
        <f>B256+B257+B258+B262+B263+B264</f>
        <v>288443.94</v>
      </c>
      <c r="C265" s="59">
        <f>C256+C257+C258+C262+C263+C264</f>
        <v>2482972.81</v>
      </c>
      <c r="D265" s="59">
        <f>D256+D257+D258+D262+D263+D264</f>
        <v>2557708.4100000006</v>
      </c>
      <c r="E265" s="59">
        <f>E256+E257+E258+E262+E263+E264</f>
        <v>-74735.60000000006</v>
      </c>
      <c r="F265" s="59">
        <f>F256+F257+F258+F262+F263+F264</f>
        <v>213708.33999999994</v>
      </c>
      <c r="G265" s="16"/>
    </row>
    <row r="266" spans="1:7" ht="18" customHeight="1" outlineLevel="1">
      <c r="A266" s="58" t="s">
        <v>35</v>
      </c>
      <c r="B266" s="59"/>
      <c r="C266" s="59"/>
      <c r="D266" s="59"/>
      <c r="E266" s="59"/>
      <c r="F266" s="59"/>
      <c r="G266" s="16"/>
    </row>
    <row r="267" spans="1:7" ht="40.5" customHeight="1" outlineLevel="1">
      <c r="A267" s="58" t="s">
        <v>36</v>
      </c>
      <c r="B267" s="59">
        <f>B258</f>
        <v>101026.31</v>
      </c>
      <c r="C267" s="59">
        <f>C258</f>
        <v>846668.04</v>
      </c>
      <c r="D267" s="59">
        <f>D258</f>
        <v>891313</v>
      </c>
      <c r="E267" s="59">
        <f>E258</f>
        <v>-44644.95999999996</v>
      </c>
      <c r="F267" s="59">
        <f>F258</f>
        <v>56381.350000000035</v>
      </c>
      <c r="G267" s="16"/>
    </row>
    <row r="268" spans="1:7" ht="40.5" customHeight="1" outlineLevel="1">
      <c r="A268" s="58" t="s">
        <v>37</v>
      </c>
      <c r="B268" s="59">
        <f>B256+B257+B262</f>
        <v>187417.63</v>
      </c>
      <c r="C268" s="59">
        <f>C256+C257+C262</f>
        <v>1660571.25</v>
      </c>
      <c r="D268" s="59">
        <f>D256+D257+D262</f>
        <v>1665327.96</v>
      </c>
      <c r="E268" s="59">
        <f>E256+E257+E262</f>
        <v>-4756.7100000001055</v>
      </c>
      <c r="F268" s="59">
        <f>F256+F257+F262</f>
        <v>182660.9199999999</v>
      </c>
      <c r="G268" s="16"/>
    </row>
    <row r="269" spans="1:7" ht="40.5" customHeight="1" outlineLevel="1">
      <c r="A269" s="57" t="s">
        <v>63</v>
      </c>
      <c r="B269" s="59">
        <f>B263+B264</f>
        <v>0</v>
      </c>
      <c r="C269" s="59">
        <f>C263+C264</f>
        <v>-24266.48</v>
      </c>
      <c r="D269" s="59">
        <f>D263+D264</f>
        <v>1067.45</v>
      </c>
      <c r="E269" s="59">
        <f>E263+E264</f>
        <v>-25333.93</v>
      </c>
      <c r="F269" s="59">
        <f>F263+F264</f>
        <v>-25333.93</v>
      </c>
      <c r="G269" s="16"/>
    </row>
    <row r="270" spans="1:7" ht="48" customHeight="1" outlineLevel="1">
      <c r="A270" s="41" t="s">
        <v>26</v>
      </c>
      <c r="B270" s="41" t="s">
        <v>77</v>
      </c>
      <c r="C270" s="41" t="s">
        <v>79</v>
      </c>
      <c r="D270" s="42" t="s">
        <v>80</v>
      </c>
      <c r="E270" s="43" t="s">
        <v>29</v>
      </c>
      <c r="F270" s="43" t="s">
        <v>27</v>
      </c>
      <c r="G270" s="20" t="s">
        <v>23</v>
      </c>
    </row>
    <row r="271" spans="1:7" ht="26.25" customHeight="1" outlineLevel="1">
      <c r="A271" s="17" t="s">
        <v>57</v>
      </c>
      <c r="B271" s="22"/>
      <c r="C271" s="12"/>
      <c r="D271" s="12"/>
      <c r="E271" s="10"/>
      <c r="F271" s="10"/>
      <c r="G271" s="10"/>
    </row>
    <row r="272" spans="1:7" ht="26.25" customHeight="1" outlineLevel="1">
      <c r="A272" s="31" t="s">
        <v>0</v>
      </c>
      <c r="B272" s="31">
        <v>12865.13</v>
      </c>
      <c r="C272" s="16">
        <v>143589.77</v>
      </c>
      <c r="D272" s="16">
        <v>138372.78</v>
      </c>
      <c r="E272" s="12">
        <f aca="true" t="shared" si="32" ref="E272:E282">C272-D272</f>
        <v>5216.989999999991</v>
      </c>
      <c r="F272" s="12">
        <f>B272+E272</f>
        <v>18082.119999999988</v>
      </c>
      <c r="G272" s="12">
        <f>D272</f>
        <v>138372.78</v>
      </c>
    </row>
    <row r="273" spans="1:7" ht="26.25" customHeight="1" outlineLevel="1">
      <c r="A273" s="31" t="s">
        <v>1</v>
      </c>
      <c r="B273" s="31"/>
      <c r="C273" s="16">
        <v>4110.99</v>
      </c>
      <c r="D273" s="16">
        <v>3004.14</v>
      </c>
      <c r="E273" s="12">
        <f t="shared" si="32"/>
        <v>1106.85</v>
      </c>
      <c r="F273" s="12">
        <f>B273+E273</f>
        <v>1106.85</v>
      </c>
      <c r="G273" s="12" t="s">
        <v>23</v>
      </c>
    </row>
    <row r="274" spans="1:7" ht="26.25" customHeight="1" outlineLevel="1">
      <c r="A274" s="33" t="s">
        <v>30</v>
      </c>
      <c r="B274" s="33">
        <f>B272+B273</f>
        <v>12865.13</v>
      </c>
      <c r="C274" s="33">
        <f>C272+C273</f>
        <v>147700.75999999998</v>
      </c>
      <c r="D274" s="33">
        <f>D272+D273</f>
        <v>141376.92</v>
      </c>
      <c r="E274" s="33">
        <f>E272+E273</f>
        <v>6323.839999999991</v>
      </c>
      <c r="F274" s="33">
        <f>F272+F273</f>
        <v>19188.969999999987</v>
      </c>
      <c r="G274" s="12"/>
    </row>
    <row r="275" spans="1:7" ht="26.25" customHeight="1" outlineLevel="1">
      <c r="A275" s="31" t="s">
        <v>4</v>
      </c>
      <c r="B275" s="31">
        <v>129121.34</v>
      </c>
      <c r="C275" s="16">
        <v>1425722.98</v>
      </c>
      <c r="D275" s="16">
        <v>1388782.8</v>
      </c>
      <c r="E275" s="12">
        <f t="shared" si="32"/>
        <v>36940.179999999935</v>
      </c>
      <c r="F275" s="12">
        <f>B275+E275</f>
        <v>166061.51999999993</v>
      </c>
      <c r="G275" s="12">
        <f>D275</f>
        <v>1388782.8</v>
      </c>
    </row>
    <row r="276" spans="1:7" ht="26.25" customHeight="1" outlineLevel="1">
      <c r="A276" s="31" t="s">
        <v>5</v>
      </c>
      <c r="B276" s="31"/>
      <c r="C276" s="12"/>
      <c r="D276" s="16">
        <v>134.09</v>
      </c>
      <c r="E276" s="12">
        <f t="shared" si="32"/>
        <v>-134.09</v>
      </c>
      <c r="F276" s="12">
        <f>B276+E276</f>
        <v>-134.09</v>
      </c>
      <c r="G276" s="12" t="s">
        <v>23</v>
      </c>
    </row>
    <row r="277" spans="1:7" ht="26.25" customHeight="1" outlineLevel="1">
      <c r="A277" s="33" t="s">
        <v>54</v>
      </c>
      <c r="B277" s="33">
        <f>B275+B276</f>
        <v>129121.34</v>
      </c>
      <c r="C277" s="33">
        <f>C275+C276</f>
        <v>1425722.98</v>
      </c>
      <c r="D277" s="33">
        <f>D275+D276</f>
        <v>1388916.8900000001</v>
      </c>
      <c r="E277" s="33">
        <f>E275+E276</f>
        <v>36806.08999999994</v>
      </c>
      <c r="F277" s="33">
        <f>F275+F276</f>
        <v>165927.42999999993</v>
      </c>
      <c r="G277" s="12"/>
    </row>
    <row r="278" spans="1:7" ht="26.25" customHeight="1" outlineLevel="1">
      <c r="A278" s="31" t="s">
        <v>7</v>
      </c>
      <c r="B278" s="31">
        <v>58040.17</v>
      </c>
      <c r="C278" s="16">
        <v>616544.08</v>
      </c>
      <c r="D278" s="16">
        <v>624259.3</v>
      </c>
      <c r="E278" s="12">
        <f t="shared" si="32"/>
        <v>-7715.2200000000885</v>
      </c>
      <c r="F278" s="12">
        <f>B278+E278</f>
        <v>50324.94999999991</v>
      </c>
      <c r="G278" s="12">
        <f>D278</f>
        <v>624259.3</v>
      </c>
    </row>
    <row r="279" spans="1:7" ht="26.25" customHeight="1" outlineLevel="1">
      <c r="A279" s="31" t="s">
        <v>8</v>
      </c>
      <c r="B279" s="31">
        <v>24965.85</v>
      </c>
      <c r="C279" s="16">
        <v>280203.84</v>
      </c>
      <c r="D279" s="16">
        <v>268523.69</v>
      </c>
      <c r="E279" s="12">
        <f t="shared" si="32"/>
        <v>11680.150000000023</v>
      </c>
      <c r="F279" s="12">
        <f>B279+E279</f>
        <v>36646.00000000002</v>
      </c>
      <c r="G279" s="12">
        <f>D279</f>
        <v>268523.69</v>
      </c>
    </row>
    <row r="280" spans="1:7" ht="26.25" customHeight="1" outlineLevel="1">
      <c r="A280" s="31" t="s">
        <v>9</v>
      </c>
      <c r="B280" s="31"/>
      <c r="C280" s="16">
        <v>1724.98</v>
      </c>
      <c r="D280" s="16">
        <v>1715.41</v>
      </c>
      <c r="E280" s="12">
        <f t="shared" si="32"/>
        <v>9.569999999999936</v>
      </c>
      <c r="F280" s="12">
        <f>B280+E280</f>
        <v>9.569999999999936</v>
      </c>
      <c r="G280" s="12" t="s">
        <v>23</v>
      </c>
    </row>
    <row r="281" spans="1:7" ht="36" customHeight="1" outlineLevel="1">
      <c r="A281" s="31" t="s">
        <v>22</v>
      </c>
      <c r="B281" s="31"/>
      <c r="C281" s="16">
        <v>99.32</v>
      </c>
      <c r="D281" s="16">
        <v>85.92</v>
      </c>
      <c r="E281" s="12">
        <f t="shared" si="32"/>
        <v>13.399999999999991</v>
      </c>
      <c r="F281" s="12">
        <f>B281+E281</f>
        <v>13.399999999999991</v>
      </c>
      <c r="G281" s="12" t="s">
        <v>23</v>
      </c>
    </row>
    <row r="282" spans="1:7" ht="36" customHeight="1" outlineLevel="1">
      <c r="A282" s="31" t="s">
        <v>10</v>
      </c>
      <c r="B282" s="31"/>
      <c r="C282" s="16">
        <v>8322.79</v>
      </c>
      <c r="D282" s="16">
        <v>6082.69</v>
      </c>
      <c r="E282" s="12">
        <f t="shared" si="32"/>
        <v>2240.1000000000013</v>
      </c>
      <c r="F282" s="12">
        <f>B282+E282</f>
        <v>2240.1000000000013</v>
      </c>
      <c r="G282" s="12" t="s">
        <v>23</v>
      </c>
    </row>
    <row r="283" spans="1:7" ht="38.25" customHeight="1" outlineLevel="1">
      <c r="A283" s="33" t="s">
        <v>34</v>
      </c>
      <c r="B283" s="33">
        <f>B279+B280+B281+B282</f>
        <v>24965.85</v>
      </c>
      <c r="C283" s="33">
        <f>C279+C280+C281+C282</f>
        <v>290350.93</v>
      </c>
      <c r="D283" s="33">
        <f>D279+D280+D281+D282</f>
        <v>276407.70999999996</v>
      </c>
      <c r="E283" s="33">
        <f>E279+E280+E281+E282</f>
        <v>13943.220000000023</v>
      </c>
      <c r="F283" s="33">
        <f>F279+F280+F281+F282</f>
        <v>38909.07000000002</v>
      </c>
      <c r="G283" s="18">
        <f>SUM(G272:G282)</f>
        <v>2419938.57</v>
      </c>
    </row>
    <row r="284" spans="1:7" ht="26.25" customHeight="1" hidden="1">
      <c r="A284" s="25" t="s">
        <v>25</v>
      </c>
      <c r="B284" s="25"/>
      <c r="C284" s="26">
        <v>95225552.07</v>
      </c>
      <c r="D284" s="27">
        <v>94489825.79</v>
      </c>
      <c r="E284" s="10"/>
      <c r="F284" s="10"/>
      <c r="G284" s="10"/>
    </row>
    <row r="285" spans="1:7" ht="26.25" customHeight="1">
      <c r="A285" s="68" t="s">
        <v>6</v>
      </c>
      <c r="B285" s="17"/>
      <c r="C285" s="16">
        <v>6392.93</v>
      </c>
      <c r="D285" s="16">
        <v>2139.45</v>
      </c>
      <c r="E285" s="12">
        <f>C285-D285</f>
        <v>4253.4800000000005</v>
      </c>
      <c r="F285" s="12">
        <f>E285+B285</f>
        <v>4253.4800000000005</v>
      </c>
      <c r="G285" s="70"/>
    </row>
    <row r="286" spans="1:7" ht="26.25" customHeight="1">
      <c r="A286" s="68" t="s">
        <v>70</v>
      </c>
      <c r="B286" s="17"/>
      <c r="C286" s="16">
        <v>-6514.8</v>
      </c>
      <c r="D286" s="16"/>
      <c r="E286" s="12">
        <f>C286-D286</f>
        <v>-6514.8</v>
      </c>
      <c r="F286" s="12">
        <f>E286+B286</f>
        <v>-6514.8</v>
      </c>
      <c r="G286" s="70"/>
    </row>
    <row r="287" spans="1:7" ht="45" customHeight="1">
      <c r="A287" s="57" t="s">
        <v>27</v>
      </c>
      <c r="B287" s="59">
        <f>B274+B277+B278+B283+B285+B286</f>
        <v>224992.49000000002</v>
      </c>
      <c r="C287" s="59">
        <f>C274+C277+C278+C283+C285+C286</f>
        <v>2480196.8800000004</v>
      </c>
      <c r="D287" s="59">
        <f>D274+D277+D278+D283+D285+D286</f>
        <v>2433100.2700000005</v>
      </c>
      <c r="E287" s="59">
        <f>E274+E277+E278+E283+E285+E286</f>
        <v>47096.60999999986</v>
      </c>
      <c r="F287" s="59">
        <f>F274+F277+F278+F283+F285+F286</f>
        <v>272089.0999999998</v>
      </c>
      <c r="G287" s="29"/>
    </row>
    <row r="288" spans="1:7" ht="26.25" customHeight="1">
      <c r="A288" s="58" t="s">
        <v>35</v>
      </c>
      <c r="B288" s="59"/>
      <c r="C288" s="59"/>
      <c r="D288" s="59"/>
      <c r="E288" s="59"/>
      <c r="F288" s="59"/>
      <c r="G288" s="28"/>
    </row>
    <row r="289" spans="1:7" ht="26.25" customHeight="1">
      <c r="A289" s="58" t="s">
        <v>36</v>
      </c>
      <c r="B289" s="59">
        <f>B278</f>
        <v>58040.17</v>
      </c>
      <c r="C289" s="59">
        <f>C278</f>
        <v>616544.08</v>
      </c>
      <c r="D289" s="59">
        <f>D278</f>
        <v>624259.3</v>
      </c>
      <c r="E289" s="59">
        <f>E278</f>
        <v>-7715.2200000000885</v>
      </c>
      <c r="F289" s="59">
        <f>F278</f>
        <v>50324.94999999991</v>
      </c>
      <c r="G289" s="28"/>
    </row>
    <row r="290" spans="1:7" ht="26.25" customHeight="1">
      <c r="A290" s="58" t="s">
        <v>37</v>
      </c>
      <c r="B290" s="59">
        <f>B274+B277+B283</f>
        <v>166952.32</v>
      </c>
      <c r="C290" s="59">
        <f>C274+C277+C283</f>
        <v>1863774.67</v>
      </c>
      <c r="D290" s="59">
        <f>D274+D277+D283</f>
        <v>1806701.52</v>
      </c>
      <c r="E290" s="59">
        <f>E274+E277+E283</f>
        <v>57073.14999999995</v>
      </c>
      <c r="F290" s="59">
        <f>F274+F277+F283</f>
        <v>224025.4699999999</v>
      </c>
      <c r="G290" s="28"/>
    </row>
    <row r="291" spans="1:7" ht="26.25" customHeight="1">
      <c r="A291" s="57" t="s">
        <v>63</v>
      </c>
      <c r="B291" s="59">
        <f>B285+B286</f>
        <v>0</v>
      </c>
      <c r="C291" s="59">
        <f>C285+C286</f>
        <v>-121.86999999999989</v>
      </c>
      <c r="D291" s="59">
        <f>D285+D286</f>
        <v>2139.45</v>
      </c>
      <c r="E291" s="59">
        <f>E285+E286</f>
        <v>-2261.3199999999997</v>
      </c>
      <c r="F291" s="59">
        <f>F285+F286</f>
        <v>-2261.3199999999997</v>
      </c>
      <c r="G291" s="28"/>
    </row>
    <row r="292" spans="1:7" ht="63" customHeight="1">
      <c r="A292" s="41" t="s">
        <v>26</v>
      </c>
      <c r="B292" s="41" t="s">
        <v>77</v>
      </c>
      <c r="C292" s="41" t="s">
        <v>79</v>
      </c>
      <c r="D292" s="42" t="s">
        <v>80</v>
      </c>
      <c r="E292" s="43" t="s">
        <v>29</v>
      </c>
      <c r="F292" s="43" t="s">
        <v>27</v>
      </c>
      <c r="G292" s="28" t="e">
        <f>G22+G42+G60+G75+G95+G115+G135+G159+G170+G181+G203+G225+G247+G265+G287</f>
        <v>#VALUE!</v>
      </c>
    </row>
    <row r="293" spans="1:7" ht="26.25" customHeight="1">
      <c r="A293" s="17" t="s">
        <v>58</v>
      </c>
      <c r="B293" s="22"/>
      <c r="C293" s="12"/>
      <c r="D293" s="12"/>
      <c r="E293" s="10"/>
      <c r="F293" s="10"/>
      <c r="G293" s="28"/>
    </row>
    <row r="294" spans="1:7" ht="26.25" customHeight="1">
      <c r="A294" s="31" t="s">
        <v>0</v>
      </c>
      <c r="B294" s="31"/>
      <c r="C294" s="16">
        <f>136736.79-1507.2</f>
        <v>135229.59</v>
      </c>
      <c r="D294" s="16">
        <v>116349.68</v>
      </c>
      <c r="E294" s="12">
        <f>C294-D294</f>
        <v>18879.910000000003</v>
      </c>
      <c r="F294" s="12">
        <f>B294+E294</f>
        <v>18879.910000000003</v>
      </c>
      <c r="G294" s="28"/>
    </row>
    <row r="295" spans="1:7" ht="26.25" customHeight="1">
      <c r="A295" s="31" t="s">
        <v>1</v>
      </c>
      <c r="B295" s="31"/>
      <c r="C295" s="16">
        <f>13203.15-341.26</f>
        <v>12861.89</v>
      </c>
      <c r="D295" s="16">
        <v>11014.93</v>
      </c>
      <c r="E295" s="12">
        <f>C295-D295</f>
        <v>1846.9599999999991</v>
      </c>
      <c r="F295" s="12">
        <f>B295+E295</f>
        <v>1846.9599999999991</v>
      </c>
      <c r="G295" s="28"/>
    </row>
    <row r="296" spans="1:7" ht="26.25" customHeight="1">
      <c r="A296" s="33" t="s">
        <v>30</v>
      </c>
      <c r="B296" s="33"/>
      <c r="C296" s="33">
        <f>C294+C295</f>
        <v>148091.47999999998</v>
      </c>
      <c r="D296" s="33">
        <f>D294+D295</f>
        <v>127364.60999999999</v>
      </c>
      <c r="E296" s="33">
        <f>E294+E295</f>
        <v>20726.870000000003</v>
      </c>
      <c r="F296" s="33">
        <f>F294+F295</f>
        <v>20726.870000000003</v>
      </c>
      <c r="G296" s="28"/>
    </row>
    <row r="297" spans="1:7" ht="26.25" customHeight="1">
      <c r="A297" s="31" t="s">
        <v>4</v>
      </c>
      <c r="B297" s="31"/>
      <c r="C297" s="16">
        <v>1794577.8</v>
      </c>
      <c r="D297" s="16">
        <v>1606963.43</v>
      </c>
      <c r="E297" s="12">
        <f>C297-D297</f>
        <v>187614.3700000001</v>
      </c>
      <c r="F297" s="12">
        <f>B297+E297</f>
        <v>187614.3700000001</v>
      </c>
      <c r="G297" s="28"/>
    </row>
    <row r="298" spans="1:7" ht="26.25" customHeight="1">
      <c r="A298" s="31" t="s">
        <v>2</v>
      </c>
      <c r="B298" s="31"/>
      <c r="C298" s="12">
        <f>73922.38-4190.9</f>
        <v>69731.48000000001</v>
      </c>
      <c r="D298" s="16">
        <v>59674.87</v>
      </c>
      <c r="E298" s="12">
        <f>C298-D298</f>
        <v>10056.610000000008</v>
      </c>
      <c r="F298" s="12">
        <f>B298+E298</f>
        <v>10056.610000000008</v>
      </c>
      <c r="G298" s="28"/>
    </row>
    <row r="299" spans="1:7" ht="36" customHeight="1">
      <c r="A299" s="31" t="s">
        <v>59</v>
      </c>
      <c r="B299" s="31"/>
      <c r="C299" s="12">
        <f>685717.94-33923.23</f>
        <v>651794.71</v>
      </c>
      <c r="D299" s="16">
        <v>561833.32</v>
      </c>
      <c r="E299" s="12">
        <f>C299-D299</f>
        <v>89961.39000000001</v>
      </c>
      <c r="F299" s="12">
        <f>B299+E299</f>
        <v>89961.39000000001</v>
      </c>
      <c r="G299" s="28"/>
    </row>
    <row r="300" spans="1:7" ht="49.5" customHeight="1">
      <c r="A300" s="33" t="s">
        <v>32</v>
      </c>
      <c r="B300" s="33"/>
      <c r="C300" s="62">
        <f>SUM(C298:C299)</f>
        <v>721526.19</v>
      </c>
      <c r="D300" s="62">
        <f>SUM(D298:D299)</f>
        <v>621508.19</v>
      </c>
      <c r="E300" s="62">
        <f>SUM(E298:E299)</f>
        <v>100018.00000000003</v>
      </c>
      <c r="F300" s="62">
        <f>SUM(F298:F299)</f>
        <v>100018.00000000003</v>
      </c>
      <c r="G300" s="28"/>
    </row>
    <row r="301" spans="1:7" ht="26.25" customHeight="1">
      <c r="A301" s="31" t="s">
        <v>7</v>
      </c>
      <c r="B301" s="31"/>
      <c r="C301" s="16">
        <v>1164474.66</v>
      </c>
      <c r="D301" s="16">
        <v>1042734.46</v>
      </c>
      <c r="E301" s="12">
        <f>C301-D301</f>
        <v>121740.19999999995</v>
      </c>
      <c r="F301" s="12">
        <f>B301+E301</f>
        <v>121740.19999999995</v>
      </c>
      <c r="G301" s="28"/>
    </row>
    <row r="302" spans="1:7" ht="26.25" customHeight="1">
      <c r="A302" s="31" t="s">
        <v>9</v>
      </c>
      <c r="B302" s="31"/>
      <c r="C302" s="16">
        <v>7087.92</v>
      </c>
      <c r="D302" s="16">
        <v>6356.07</v>
      </c>
      <c r="E302" s="12">
        <f>C302-D302</f>
        <v>731.8500000000004</v>
      </c>
      <c r="F302" s="12">
        <f>B302+E302</f>
        <v>731.8500000000004</v>
      </c>
      <c r="G302" s="28"/>
    </row>
    <row r="303" spans="1:7" ht="26.25" customHeight="1">
      <c r="A303" s="31" t="s">
        <v>60</v>
      </c>
      <c r="B303" s="31"/>
      <c r="C303" s="16">
        <f>172640.07+2042.42</f>
        <v>174682.49000000002</v>
      </c>
      <c r="D303" s="16">
        <v>150144.88</v>
      </c>
      <c r="E303" s="12">
        <f>C303-D303</f>
        <v>24537.610000000015</v>
      </c>
      <c r="F303" s="12">
        <f>B303+E303</f>
        <v>24537.610000000015</v>
      </c>
      <c r="G303" s="28"/>
    </row>
    <row r="304" spans="1:7" ht="26.25" customHeight="1">
      <c r="A304" s="31" t="s">
        <v>10</v>
      </c>
      <c r="B304" s="31"/>
      <c r="C304" s="16">
        <f>15893.66-113.01</f>
        <v>15780.65</v>
      </c>
      <c r="D304" s="16">
        <v>13555.47</v>
      </c>
      <c r="E304" s="12">
        <f>C304-D304</f>
        <v>2225.1800000000003</v>
      </c>
      <c r="F304" s="12">
        <f>B304+E304</f>
        <v>2225.1800000000003</v>
      </c>
      <c r="G304" s="28"/>
    </row>
    <row r="305" spans="1:7" ht="36.75" customHeight="1">
      <c r="A305" s="33" t="s">
        <v>34</v>
      </c>
      <c r="B305" s="33"/>
      <c r="C305" s="33">
        <f>C302+C304+C303</f>
        <v>197551.06000000003</v>
      </c>
      <c r="D305" s="33">
        <f>D302+D304+D303</f>
        <v>170056.42</v>
      </c>
      <c r="E305" s="33">
        <f>E302+E304+E303</f>
        <v>27494.640000000014</v>
      </c>
      <c r="F305" s="33">
        <f>F302+F304+F303</f>
        <v>27494.640000000014</v>
      </c>
      <c r="G305" s="28"/>
    </row>
    <row r="306" spans="1:7" ht="51" customHeight="1">
      <c r="A306" s="57" t="s">
        <v>27</v>
      </c>
      <c r="B306" s="59"/>
      <c r="C306" s="59">
        <f>C296+C297+C300+C301+C305</f>
        <v>4026221.19</v>
      </c>
      <c r="D306" s="59">
        <f>D296+D297+D300+D301+D305</f>
        <v>3568627.11</v>
      </c>
      <c r="E306" s="59">
        <f>E296+E297+E300+E301+E305</f>
        <v>457594.0800000001</v>
      </c>
      <c r="F306" s="59">
        <f>F296+F297+F300+F301+F305</f>
        <v>457594.0800000001</v>
      </c>
      <c r="G306" s="28"/>
    </row>
    <row r="307" spans="1:7" ht="26.25" customHeight="1">
      <c r="A307" s="58" t="s">
        <v>35</v>
      </c>
      <c r="B307" s="59"/>
      <c r="C307" s="59"/>
      <c r="D307" s="59"/>
      <c r="E307" s="59"/>
      <c r="F307" s="59"/>
      <c r="G307" s="28"/>
    </row>
    <row r="308" spans="1:7" ht="26.25" customHeight="1">
      <c r="A308" s="58" t="s">
        <v>36</v>
      </c>
      <c r="B308" s="59">
        <f>B301</f>
        <v>0</v>
      </c>
      <c r="C308" s="59">
        <f>C301</f>
        <v>1164474.66</v>
      </c>
      <c r="D308" s="59">
        <f>D301</f>
        <v>1042734.46</v>
      </c>
      <c r="E308" s="59">
        <f>E301</f>
        <v>121740.19999999995</v>
      </c>
      <c r="F308" s="59">
        <f>F301</f>
        <v>121740.19999999995</v>
      </c>
      <c r="G308" s="28"/>
    </row>
    <row r="309" spans="1:7" ht="26.25" customHeight="1">
      <c r="A309" s="58" t="s">
        <v>37</v>
      </c>
      <c r="B309" s="59"/>
      <c r="C309" s="59">
        <f>C296+C297+C300+C305</f>
        <v>2861746.53</v>
      </c>
      <c r="D309" s="59">
        <f>D296+D297+D300+D305</f>
        <v>2525892.65</v>
      </c>
      <c r="E309" s="59">
        <f>E296+E297+E300+E305</f>
        <v>335853.8800000001</v>
      </c>
      <c r="F309" s="59">
        <f>F296+F297+F300+F305</f>
        <v>335853.8800000001</v>
      </c>
      <c r="G309" s="28"/>
    </row>
    <row r="310" spans="1:7" ht="45" customHeight="1">
      <c r="A310" s="41" t="s">
        <v>26</v>
      </c>
      <c r="B310" s="41" t="s">
        <v>77</v>
      </c>
      <c r="C310" s="41" t="s">
        <v>79</v>
      </c>
      <c r="D310" s="42" t="s">
        <v>80</v>
      </c>
      <c r="E310" s="43" t="s">
        <v>29</v>
      </c>
      <c r="F310" s="43" t="s">
        <v>27</v>
      </c>
      <c r="G310" s="28"/>
    </row>
    <row r="311" spans="1:7" ht="26.25" customHeight="1">
      <c r="A311" s="17" t="s">
        <v>61</v>
      </c>
      <c r="B311" s="22"/>
      <c r="C311" s="12"/>
      <c r="D311" s="12"/>
      <c r="E311" s="10"/>
      <c r="F311" s="10"/>
      <c r="G311" s="28"/>
    </row>
    <row r="312" spans="1:7" ht="26.25" customHeight="1">
      <c r="A312" s="31" t="s">
        <v>0</v>
      </c>
      <c r="B312" s="31"/>
      <c r="C312" s="16">
        <f>54745.11-412.24</f>
        <v>54332.87</v>
      </c>
      <c r="D312" s="16">
        <v>47047.82</v>
      </c>
      <c r="E312" s="12">
        <f>C312-D312</f>
        <v>7285.050000000003</v>
      </c>
      <c r="F312" s="12">
        <f>B312+E312</f>
        <v>7285.050000000003</v>
      </c>
      <c r="G312" s="28"/>
    </row>
    <row r="313" spans="1:7" ht="26.25" customHeight="1">
      <c r="A313" s="31" t="s">
        <v>1</v>
      </c>
      <c r="B313" s="31"/>
      <c r="C313" s="16">
        <f>7484.23-332.48</f>
        <v>7151.75</v>
      </c>
      <c r="D313" s="16">
        <v>6564.61</v>
      </c>
      <c r="E313" s="12">
        <f>C313-D313</f>
        <v>587.1400000000003</v>
      </c>
      <c r="F313" s="12">
        <f>B313+E313</f>
        <v>587.1400000000003</v>
      </c>
      <c r="G313" s="28"/>
    </row>
    <row r="314" spans="1:7" ht="26.25" customHeight="1">
      <c r="A314" s="33" t="s">
        <v>30</v>
      </c>
      <c r="B314" s="33"/>
      <c r="C314" s="33">
        <f>C312+C313</f>
        <v>61484.62</v>
      </c>
      <c r="D314" s="33">
        <f>D312+D313</f>
        <v>53612.43</v>
      </c>
      <c r="E314" s="33">
        <f>E312+E313</f>
        <v>7872.190000000003</v>
      </c>
      <c r="F314" s="33">
        <f>F312+F313</f>
        <v>7872.190000000003</v>
      </c>
      <c r="G314" s="28"/>
    </row>
    <row r="315" spans="1:7" ht="26.25" customHeight="1">
      <c r="A315" s="31" t="s">
        <v>4</v>
      </c>
      <c r="B315" s="31"/>
      <c r="C315" s="16">
        <v>677116.92</v>
      </c>
      <c r="D315" s="16">
        <v>610975.88</v>
      </c>
      <c r="E315" s="12">
        <f>C315-D315</f>
        <v>66141.04000000004</v>
      </c>
      <c r="F315" s="12">
        <f>B315+E315</f>
        <v>66141.04000000004</v>
      </c>
      <c r="G315" s="28"/>
    </row>
    <row r="316" spans="1:7" ht="26.25" customHeight="1">
      <c r="A316" s="31" t="s">
        <v>5</v>
      </c>
      <c r="B316" s="31"/>
      <c r="C316" s="12"/>
      <c r="D316" s="16"/>
      <c r="E316" s="12">
        <f>C316-D316</f>
        <v>0</v>
      </c>
      <c r="F316" s="12">
        <f>B316+E316</f>
        <v>0</v>
      </c>
      <c r="G316" s="28"/>
    </row>
    <row r="317" spans="1:7" ht="26.25" customHeight="1">
      <c r="A317" s="33" t="s">
        <v>54</v>
      </c>
      <c r="B317" s="33"/>
      <c r="C317" s="33">
        <f>C315+C316</f>
        <v>677116.92</v>
      </c>
      <c r="D317" s="33">
        <f>D315+D316</f>
        <v>610975.88</v>
      </c>
      <c r="E317" s="33">
        <f>E315+E316</f>
        <v>66141.04000000004</v>
      </c>
      <c r="F317" s="33">
        <f>F315+F316</f>
        <v>66141.04000000004</v>
      </c>
      <c r="G317" s="28"/>
    </row>
    <row r="318" spans="1:7" ht="26.25" customHeight="1">
      <c r="A318" s="31" t="s">
        <v>7</v>
      </c>
      <c r="B318" s="31"/>
      <c r="C318" s="16">
        <v>317567.04</v>
      </c>
      <c r="D318" s="16">
        <v>286546.93</v>
      </c>
      <c r="E318" s="12">
        <f>C318-D318</f>
        <v>31020.109999999986</v>
      </c>
      <c r="F318" s="12">
        <f>B318+E318</f>
        <v>31020.109999999986</v>
      </c>
      <c r="G318" s="28"/>
    </row>
    <row r="319" spans="1:7" ht="26.25" customHeight="1">
      <c r="A319" s="31" t="s">
        <v>8</v>
      </c>
      <c r="B319" s="31"/>
      <c r="C319" s="16">
        <f>110406.32-840.34</f>
        <v>109565.98000000001</v>
      </c>
      <c r="D319" s="16">
        <v>94832.01</v>
      </c>
      <c r="E319" s="12">
        <f>C319-D319</f>
        <v>14733.970000000016</v>
      </c>
      <c r="F319" s="12">
        <f>B319+E319</f>
        <v>14733.970000000016</v>
      </c>
      <c r="G319" s="28"/>
    </row>
    <row r="320" spans="1:7" ht="26.25" customHeight="1">
      <c r="A320" s="31" t="s">
        <v>22</v>
      </c>
      <c r="B320" s="31"/>
      <c r="C320" s="16">
        <v>1161.56</v>
      </c>
      <c r="D320" s="16">
        <v>788.6</v>
      </c>
      <c r="E320" s="12">
        <f>C320-D320</f>
        <v>372.9599999999999</v>
      </c>
      <c r="F320" s="12">
        <f>B320+E320</f>
        <v>372.9599999999999</v>
      </c>
      <c r="G320" s="28"/>
    </row>
    <row r="321" spans="1:7" ht="31.5" customHeight="1">
      <c r="A321" s="31" t="s">
        <v>10</v>
      </c>
      <c r="B321" s="31"/>
      <c r="C321" s="16">
        <f>14594.57-617.08</f>
        <v>13977.49</v>
      </c>
      <c r="D321" s="16">
        <v>12779.03</v>
      </c>
      <c r="E321" s="12">
        <f>C321-D321</f>
        <v>1198.4599999999991</v>
      </c>
      <c r="F321" s="12">
        <f>B321+E321</f>
        <v>1198.4599999999991</v>
      </c>
      <c r="G321" s="28"/>
    </row>
    <row r="322" spans="1:7" ht="32.25" customHeight="1">
      <c r="A322" s="33" t="s">
        <v>34</v>
      </c>
      <c r="B322" s="33"/>
      <c r="C322" s="33">
        <f>C319+C320+C321</f>
        <v>124705.03000000001</v>
      </c>
      <c r="D322" s="33">
        <f>D319+D320+D321</f>
        <v>108399.64</v>
      </c>
      <c r="E322" s="33">
        <f>E319+E320+E321</f>
        <v>16305.390000000014</v>
      </c>
      <c r="F322" s="33">
        <f>F319+F320+F321</f>
        <v>16305.390000000014</v>
      </c>
      <c r="G322" s="28"/>
    </row>
    <row r="323" spans="1:7" ht="37.5" customHeight="1">
      <c r="A323" s="57" t="s">
        <v>27</v>
      </c>
      <c r="B323" s="59">
        <f>B314+B317+B318+B322</f>
        <v>0</v>
      </c>
      <c r="C323" s="59">
        <f>C314+C317+C318+C322</f>
        <v>1180873.61</v>
      </c>
      <c r="D323" s="59">
        <f>D314+D317+D318+D322</f>
        <v>1059534.88</v>
      </c>
      <c r="E323" s="59">
        <f>E314+E317+E318+E322</f>
        <v>121338.73000000004</v>
      </c>
      <c r="F323" s="59">
        <f>F314+F317+F318+F322</f>
        <v>121338.73000000004</v>
      </c>
      <c r="G323" s="28"/>
    </row>
    <row r="324" spans="1:7" ht="26.25" customHeight="1">
      <c r="A324" s="58" t="s">
        <v>35</v>
      </c>
      <c r="B324" s="59"/>
      <c r="C324" s="59"/>
      <c r="D324" s="59"/>
      <c r="E324" s="59"/>
      <c r="F324" s="59"/>
      <c r="G324" s="28"/>
    </row>
    <row r="325" spans="1:7" ht="26.25" customHeight="1">
      <c r="A325" s="58" t="s">
        <v>36</v>
      </c>
      <c r="B325" s="59">
        <f>B318</f>
        <v>0</v>
      </c>
      <c r="C325" s="59">
        <f>C318</f>
        <v>317567.04</v>
      </c>
      <c r="D325" s="59">
        <f>D318</f>
        <v>286546.93</v>
      </c>
      <c r="E325" s="59">
        <f>E318</f>
        <v>31020.109999999986</v>
      </c>
      <c r="F325" s="59">
        <f>F318</f>
        <v>31020.109999999986</v>
      </c>
      <c r="G325" s="28"/>
    </row>
    <row r="326" spans="1:7" ht="26.25" customHeight="1">
      <c r="A326" s="58" t="s">
        <v>37</v>
      </c>
      <c r="B326" s="59">
        <f>B314+B317+B322</f>
        <v>0</v>
      </c>
      <c r="C326" s="59">
        <f>C314+C317+C322</f>
        <v>863306.5700000001</v>
      </c>
      <c r="D326" s="59">
        <f>D314+D317+D322</f>
        <v>772987.9500000001</v>
      </c>
      <c r="E326" s="59">
        <f>E314+E317+E322</f>
        <v>90318.62000000005</v>
      </c>
      <c r="F326" s="59">
        <f>F314+F317+F322</f>
        <v>90318.62000000005</v>
      </c>
      <c r="G326" s="28"/>
    </row>
    <row r="327" spans="1:7" ht="53.25" customHeight="1">
      <c r="A327" s="72" t="s">
        <v>62</v>
      </c>
      <c r="B327" s="73">
        <f>B22+B42+B60+B75+B95+B115+B135+B159+B170+B181+B203+B225+B247+B265+B287+B306+B323</f>
        <v>12490884.58</v>
      </c>
      <c r="C327" s="73">
        <f>C22+C42+C60+C75+C95+C115+C135+C159+C170+C181+C203+C225+C247+C265+C287+C306+C323</f>
        <v>102803408.07999998</v>
      </c>
      <c r="D327" s="73">
        <f>D22+D42+D60+D75+D95+D115+D135+D159+D170+D181+D203+D225+D247+D265+D287+D306+D323</f>
        <v>101012799.92999999</v>
      </c>
      <c r="E327" s="73">
        <f>E22+E42+E60+E75+E95+E115+E135+E159+E170+E181+E203+E225+E247+E265+E287+E306+E323</f>
        <v>1790608.1499999985</v>
      </c>
      <c r="F327" s="73">
        <f>F22+F42+F60+F75+F95+F115+F135+F159+F170+F181+F203+F225+F247+F265+F287+F306+F323</f>
        <v>14281492.729999999</v>
      </c>
      <c r="G327" s="28"/>
    </row>
    <row r="328" spans="1:7" ht="26.25" customHeight="1">
      <c r="A328" s="74" t="s">
        <v>35</v>
      </c>
      <c r="B328" s="73"/>
      <c r="C328" s="73"/>
      <c r="D328" s="73"/>
      <c r="E328" s="73"/>
      <c r="F328" s="73"/>
      <c r="G328" s="28"/>
    </row>
    <row r="329" spans="1:7" ht="26.25" customHeight="1">
      <c r="A329" s="74" t="s">
        <v>36</v>
      </c>
      <c r="B329" s="73">
        <f aca="true" t="shared" si="33" ref="B329:F330">B24+B44+B62+B77+B97+B117+B137+B161+B172+B183+B205+B227+B249+B267+B289+B308+B325</f>
        <v>4260647.859999999</v>
      </c>
      <c r="C329" s="73">
        <f t="shared" si="33"/>
        <v>30133844.659999996</v>
      </c>
      <c r="D329" s="73">
        <f t="shared" si="33"/>
        <v>30873864.070000004</v>
      </c>
      <c r="E329" s="73">
        <f t="shared" si="33"/>
        <v>-740019.4100000011</v>
      </c>
      <c r="F329" s="73">
        <f t="shared" si="33"/>
        <v>3520628.449999999</v>
      </c>
      <c r="G329" s="28"/>
    </row>
    <row r="330" spans="1:7" ht="26.25" customHeight="1">
      <c r="A330" s="74" t="s">
        <v>37</v>
      </c>
      <c r="B330" s="73">
        <f t="shared" si="33"/>
        <v>8113514.92</v>
      </c>
      <c r="C330" s="73">
        <f t="shared" si="33"/>
        <v>63375718.10999999</v>
      </c>
      <c r="D330" s="73">
        <f t="shared" si="33"/>
        <v>61958526.300000004</v>
      </c>
      <c r="E330" s="73">
        <f t="shared" si="33"/>
        <v>1417191.8099999996</v>
      </c>
      <c r="F330" s="73">
        <f t="shared" si="33"/>
        <v>9530706.730000002</v>
      </c>
      <c r="G330" s="28"/>
    </row>
    <row r="331" spans="1:7" ht="26.25" customHeight="1">
      <c r="A331" s="75" t="s">
        <v>63</v>
      </c>
      <c r="B331" s="75">
        <f>B207+B46+B99+B26+B64+B79+B119+B139+B163+B185+B229+B251+B269+B291</f>
        <v>116721.8</v>
      </c>
      <c r="C331" s="75">
        <f>C207+C46+C99+C26+C64+C79+C119+C139+C163+C185+C229+C251+C269+C291</f>
        <v>9293845.309999999</v>
      </c>
      <c r="D331" s="75">
        <f>D207+D46+D99+D26+D64+D79+D119+D139+D163+D185+D229+D251+D269+D291</f>
        <v>8180409.5600000005</v>
      </c>
      <c r="E331" s="75">
        <f>E207+E46+E99+E26+E64+E79+E119+E139+E163+E185+E229+E251+E269+E291</f>
        <v>1113435.7500000002</v>
      </c>
      <c r="F331" s="75">
        <f>F207+F46+F99+F26+F64+F79+F119+F139+F163+F185+F229+F251+F269+F291</f>
        <v>1230157.5500000003</v>
      </c>
      <c r="G331" s="63">
        <f>G207+G46+G99+G26+G64+G79+G119</f>
        <v>0</v>
      </c>
    </row>
    <row r="332" spans="1:7" ht="26.25" customHeight="1">
      <c r="A332" s="28"/>
      <c r="B332" s="28"/>
      <c r="C332" s="28"/>
      <c r="D332" s="28"/>
      <c r="E332" s="28"/>
      <c r="F332" s="28"/>
      <c r="G332" s="28"/>
    </row>
    <row r="333" spans="1:7" ht="26.25" customHeight="1">
      <c r="A333" s="71" t="s">
        <v>78</v>
      </c>
      <c r="B333" s="28"/>
      <c r="C333" s="28"/>
      <c r="D333" s="28"/>
      <c r="E333" s="28"/>
      <c r="F333" s="28"/>
      <c r="G333" s="28"/>
    </row>
    <row r="334" spans="1:7" ht="26.25" customHeight="1">
      <c r="A334" s="28"/>
      <c r="B334" s="28"/>
      <c r="C334" s="28"/>
      <c r="D334" s="28"/>
      <c r="E334" s="28"/>
      <c r="F334" s="28"/>
      <c r="G334" s="28"/>
    </row>
    <row r="335" spans="1:7" ht="26.25" customHeight="1">
      <c r="A335" s="28"/>
      <c r="B335" s="28"/>
      <c r="C335" s="28"/>
      <c r="D335" s="28"/>
      <c r="E335" s="28"/>
      <c r="F335" s="28"/>
      <c r="G335" s="28"/>
    </row>
    <row r="336" spans="1:7" ht="26.25" customHeight="1">
      <c r="A336" s="28"/>
      <c r="B336" s="28"/>
      <c r="C336" s="28"/>
      <c r="D336" s="28"/>
      <c r="E336" s="28"/>
      <c r="F336" s="28"/>
      <c r="G336" s="28"/>
    </row>
    <row r="337" spans="1:7" ht="26.25" customHeight="1">
      <c r="A337" s="28"/>
      <c r="B337" s="28"/>
      <c r="C337" s="28"/>
      <c r="D337" s="28"/>
      <c r="E337" s="28"/>
      <c r="F337" s="28"/>
      <c r="G337" s="28"/>
    </row>
    <row r="338" spans="1:7" ht="26.25" customHeight="1">
      <c r="A338" s="28"/>
      <c r="B338" s="28"/>
      <c r="C338" s="28"/>
      <c r="D338" s="28"/>
      <c r="E338" s="28"/>
      <c r="F338" s="28"/>
      <c r="G338" s="28"/>
    </row>
    <row r="339" spans="1:7" ht="26.25" customHeight="1">
      <c r="A339" s="28"/>
      <c r="B339" s="28"/>
      <c r="C339" s="28"/>
      <c r="D339" s="28"/>
      <c r="E339" s="28"/>
      <c r="F339" s="28"/>
      <c r="G339" s="28"/>
    </row>
    <row r="340" spans="1:7" ht="26.25" customHeight="1">
      <c r="A340" s="28"/>
      <c r="B340" s="28"/>
      <c r="C340" s="28"/>
      <c r="D340" s="28"/>
      <c r="E340" s="28"/>
      <c r="F340" s="28"/>
      <c r="G340" s="28"/>
    </row>
    <row r="341" spans="1:7" ht="26.25" customHeight="1">
      <c r="A341" s="28"/>
      <c r="B341" s="28"/>
      <c r="C341" s="28"/>
      <c r="D341" s="28"/>
      <c r="E341" s="28"/>
      <c r="F341" s="28"/>
      <c r="G341" s="28"/>
    </row>
    <row r="342" spans="1:7" ht="26.25" customHeight="1">
      <c r="A342" s="28"/>
      <c r="B342" s="28"/>
      <c r="C342" s="28"/>
      <c r="D342" s="28"/>
      <c r="E342" s="28"/>
      <c r="F342" s="28"/>
      <c r="G342" s="28"/>
    </row>
    <row r="343" spans="1:7" ht="26.25" customHeight="1">
      <c r="A343" s="28"/>
      <c r="B343" s="28"/>
      <c r="C343" s="28"/>
      <c r="D343" s="28"/>
      <c r="E343" s="28"/>
      <c r="F343" s="28"/>
      <c r="G343" s="28"/>
    </row>
    <row r="344" spans="1:7" ht="26.25" customHeight="1">
      <c r="A344" s="28"/>
      <c r="B344" s="28"/>
      <c r="C344" s="28"/>
      <c r="D344" s="28"/>
      <c r="E344" s="28"/>
      <c r="F344" s="28"/>
      <c r="G344" s="28"/>
    </row>
    <row r="345" spans="1:7" ht="26.25" customHeight="1">
      <c r="A345" s="28"/>
      <c r="B345" s="28"/>
      <c r="C345" s="28"/>
      <c r="D345" s="28"/>
      <c r="E345" s="28"/>
      <c r="F345" s="28"/>
      <c r="G345" s="28"/>
    </row>
    <row r="346" spans="1:7" ht="26.25" customHeight="1">
      <c r="A346" s="28"/>
      <c r="B346" s="28"/>
      <c r="C346" s="28"/>
      <c r="D346" s="28"/>
      <c r="E346" s="28"/>
      <c r="F346" s="28"/>
      <c r="G346" s="28"/>
    </row>
    <row r="347" spans="1:7" ht="26.25" customHeight="1">
      <c r="A347" s="28"/>
      <c r="B347" s="28"/>
      <c r="C347" s="28"/>
      <c r="D347" s="28"/>
      <c r="E347" s="28"/>
      <c r="F347" s="28"/>
      <c r="G347" s="28"/>
    </row>
    <row r="348" spans="1:7" ht="26.25" customHeight="1">
      <c r="A348" s="28"/>
      <c r="B348" s="28"/>
      <c r="C348" s="28"/>
      <c r="D348" s="28"/>
      <c r="E348" s="28"/>
      <c r="F348" s="28"/>
      <c r="G348" s="28"/>
    </row>
    <row r="349" spans="1:7" ht="26.25" customHeight="1">
      <c r="A349" s="28"/>
      <c r="B349" s="28"/>
      <c r="C349" s="28"/>
      <c r="D349" s="28"/>
      <c r="E349" s="28"/>
      <c r="F349" s="28"/>
      <c r="G349" s="28"/>
    </row>
    <row r="350" spans="1:7" ht="26.25" customHeight="1">
      <c r="A350" s="28"/>
      <c r="B350" s="28"/>
      <c r="C350" s="28"/>
      <c r="D350" s="28"/>
      <c r="E350" s="28"/>
      <c r="F350" s="28"/>
      <c r="G350" s="28"/>
    </row>
    <row r="351" spans="1:7" ht="26.25" customHeight="1">
      <c r="A351" s="28"/>
      <c r="B351" s="28"/>
      <c r="C351" s="28"/>
      <c r="D351" s="28"/>
      <c r="E351" s="28"/>
      <c r="F351" s="28"/>
      <c r="G351" s="28"/>
    </row>
    <row r="352" spans="1:7" ht="26.25" customHeight="1">
      <c r="A352" s="28"/>
      <c r="B352" s="28"/>
      <c r="C352" s="28"/>
      <c r="D352" s="28"/>
      <c r="E352" s="28"/>
      <c r="F352" s="28"/>
      <c r="G352" s="28"/>
    </row>
    <row r="353" spans="1:7" ht="26.25" customHeight="1">
      <c r="A353" s="28"/>
      <c r="B353" s="28"/>
      <c r="C353" s="28"/>
      <c r="D353" s="28"/>
      <c r="E353" s="28"/>
      <c r="F353" s="28"/>
      <c r="G353" s="28"/>
    </row>
    <row r="354" spans="1:7" ht="26.25" customHeight="1">
      <c r="A354" s="28"/>
      <c r="B354" s="28"/>
      <c r="C354" s="28"/>
      <c r="D354" s="28"/>
      <c r="E354" s="28"/>
      <c r="F354" s="28"/>
      <c r="G354" s="28"/>
    </row>
    <row r="355" spans="1:7" ht="26.25" customHeight="1">
      <c r="A355" s="28"/>
      <c r="B355" s="28"/>
      <c r="C355" s="28"/>
      <c r="D355" s="28"/>
      <c r="E355" s="28"/>
      <c r="F355" s="28"/>
      <c r="G355" s="28"/>
    </row>
    <row r="356" spans="1:7" ht="26.25" customHeight="1">
      <c r="A356" s="28"/>
      <c r="B356" s="28"/>
      <c r="C356" s="28"/>
      <c r="D356" s="28"/>
      <c r="E356" s="28"/>
      <c r="F356" s="28"/>
      <c r="G356" s="28"/>
    </row>
    <row r="357" spans="1:7" ht="26.25" customHeight="1">
      <c r="A357" s="28"/>
      <c r="B357" s="28"/>
      <c r="C357" s="28"/>
      <c r="D357" s="28"/>
      <c r="E357" s="28"/>
      <c r="F357" s="28"/>
      <c r="G357" s="28"/>
    </row>
    <row r="358" spans="1:7" ht="26.25" customHeight="1">
      <c r="A358" s="28"/>
      <c r="B358" s="28"/>
      <c r="C358" s="28"/>
      <c r="D358" s="28"/>
      <c r="E358" s="28"/>
      <c r="F358" s="28"/>
      <c r="G358" s="28"/>
    </row>
    <row r="359" spans="1:7" ht="26.25" customHeight="1">
      <c r="A359" s="28"/>
      <c r="B359" s="28"/>
      <c r="C359" s="28"/>
      <c r="D359" s="28"/>
      <c r="E359" s="28"/>
      <c r="F359" s="28"/>
      <c r="G359" s="28"/>
    </row>
    <row r="360" spans="1:7" ht="26.25" customHeight="1">
      <c r="A360" s="28"/>
      <c r="B360" s="28"/>
      <c r="C360" s="28"/>
      <c r="D360" s="28"/>
      <c r="E360" s="28"/>
      <c r="F360" s="28"/>
      <c r="G360" s="28"/>
    </row>
    <row r="361" spans="1:7" ht="26.25" customHeight="1">
      <c r="A361" s="28"/>
      <c r="B361" s="28"/>
      <c r="C361" s="28"/>
      <c r="D361" s="28"/>
      <c r="E361" s="28"/>
      <c r="F361" s="28"/>
      <c r="G361" s="28"/>
    </row>
    <row r="362" spans="1:7" ht="26.25" customHeight="1">
      <c r="A362" s="28"/>
      <c r="B362" s="28"/>
      <c r="C362" s="28"/>
      <c r="D362" s="28"/>
      <c r="E362" s="28"/>
      <c r="F362" s="28"/>
      <c r="G362" s="28"/>
    </row>
    <row r="363" spans="1:7" ht="26.25" customHeight="1">
      <c r="A363" s="28"/>
      <c r="B363" s="28"/>
      <c r="C363" s="28"/>
      <c r="D363" s="28"/>
      <c r="E363" s="28"/>
      <c r="F363" s="28"/>
      <c r="G363" s="28"/>
    </row>
    <row r="364" spans="1:7" ht="26.25" customHeight="1">
      <c r="A364" s="28"/>
      <c r="B364" s="28"/>
      <c r="C364" s="28"/>
      <c r="D364" s="28"/>
      <c r="E364" s="28"/>
      <c r="F364" s="28"/>
      <c r="G364" s="28"/>
    </row>
    <row r="365" spans="1:7" ht="26.25" customHeight="1">
      <c r="A365" s="28"/>
      <c r="B365" s="28"/>
      <c r="C365" s="28"/>
      <c r="D365" s="28"/>
      <c r="E365" s="28"/>
      <c r="F365" s="28"/>
      <c r="G365" s="28"/>
    </row>
    <row r="366" spans="1:7" ht="26.25" customHeight="1">
      <c r="A366" s="28"/>
      <c r="B366" s="28"/>
      <c r="C366" s="28"/>
      <c r="D366" s="28"/>
      <c r="E366" s="28"/>
      <c r="F366" s="28"/>
      <c r="G366" s="28"/>
    </row>
    <row r="367" spans="1:7" ht="26.25" customHeight="1">
      <c r="A367" s="28"/>
      <c r="B367" s="28"/>
      <c r="C367" s="28"/>
      <c r="D367" s="28"/>
      <c r="E367" s="28"/>
      <c r="F367" s="28"/>
      <c r="G367" s="28"/>
    </row>
    <row r="368" spans="1:7" ht="26.25" customHeight="1">
      <c r="A368" s="28"/>
      <c r="B368" s="28"/>
      <c r="C368" s="28"/>
      <c r="D368" s="28"/>
      <c r="E368" s="28"/>
      <c r="F368" s="28"/>
      <c r="G368" s="28"/>
    </row>
    <row r="369" spans="1:7" ht="26.25" customHeight="1">
      <c r="A369" s="28"/>
      <c r="B369" s="28"/>
      <c r="C369" s="28"/>
      <c r="D369" s="28"/>
      <c r="E369" s="28"/>
      <c r="F369" s="28"/>
      <c r="G369" s="28"/>
    </row>
    <row r="370" spans="1:7" ht="26.25" customHeight="1">
      <c r="A370" s="28"/>
      <c r="B370" s="28"/>
      <c r="C370" s="28"/>
      <c r="D370" s="28"/>
      <c r="E370" s="28"/>
      <c r="F370" s="28"/>
      <c r="G370" s="28"/>
    </row>
    <row r="371" spans="1:7" ht="26.25" customHeight="1">
      <c r="A371" s="2"/>
      <c r="B371" s="2"/>
      <c r="C371" s="2"/>
      <c r="D371" s="2"/>
      <c r="E371" s="2"/>
      <c r="F371" s="2"/>
      <c r="G371" s="2"/>
    </row>
    <row r="372" spans="1:7" ht="26.25" customHeight="1">
      <c r="A372" s="2"/>
      <c r="B372" s="2"/>
      <c r="C372" s="2"/>
      <c r="D372" s="2"/>
      <c r="E372" s="2"/>
      <c r="F372" s="2"/>
      <c r="G372" s="2"/>
    </row>
    <row r="373" spans="1:7" ht="26.25" customHeight="1">
      <c r="A373" s="2"/>
      <c r="B373" s="2"/>
      <c r="C373" s="2"/>
      <c r="D373" s="2"/>
      <c r="E373" s="2"/>
      <c r="F373" s="2"/>
      <c r="G373" s="2"/>
    </row>
    <row r="374" spans="1:7" ht="26.25" customHeight="1">
      <c r="A374" s="2"/>
      <c r="B374" s="2"/>
      <c r="C374" s="2"/>
      <c r="D374" s="2"/>
      <c r="E374" s="2"/>
      <c r="F374" s="2"/>
      <c r="G374" s="2"/>
    </row>
    <row r="375" spans="1:7" ht="26.25" customHeight="1">
      <c r="A375" s="2"/>
      <c r="B375" s="2"/>
      <c r="C375" s="2"/>
      <c r="D375" s="2"/>
      <c r="E375" s="2"/>
      <c r="F375" s="2"/>
      <c r="G375" s="2"/>
    </row>
    <row r="376" spans="1:7" ht="26.25" customHeight="1">
      <c r="A376" s="2"/>
      <c r="B376" s="2"/>
      <c r="C376" s="2"/>
      <c r="D376" s="2"/>
      <c r="E376" s="2"/>
      <c r="F376" s="2"/>
      <c r="G376" s="2"/>
    </row>
    <row r="377" spans="1:7" ht="26.25" customHeight="1">
      <c r="A377" s="2"/>
      <c r="B377" s="2"/>
      <c r="C377" s="2"/>
      <c r="D377" s="2"/>
      <c r="E377" s="2"/>
      <c r="F377" s="2"/>
      <c r="G377" s="2"/>
    </row>
    <row r="378" spans="1:7" ht="26.25" customHeight="1">
      <c r="A378" s="2"/>
      <c r="B378" s="2"/>
      <c r="C378" s="2"/>
      <c r="D378" s="2"/>
      <c r="E378" s="2"/>
      <c r="F378" s="2"/>
      <c r="G378" s="2"/>
    </row>
    <row r="379" spans="1:7" ht="26.25" customHeight="1">
      <c r="A379" s="2"/>
      <c r="B379" s="2"/>
      <c r="C379" s="2"/>
      <c r="D379" s="2"/>
      <c r="E379" s="2"/>
      <c r="F379" s="2"/>
      <c r="G379" s="2"/>
    </row>
    <row r="380" spans="1:7" ht="26.25" customHeight="1">
      <c r="A380" s="2"/>
      <c r="B380" s="2"/>
      <c r="C380" s="2"/>
      <c r="D380" s="2"/>
      <c r="E380" s="2"/>
      <c r="F380" s="2"/>
      <c r="G380" s="2"/>
    </row>
    <row r="381" spans="1:7" ht="26.25" customHeight="1">
      <c r="A381" s="2"/>
      <c r="B381" s="2"/>
      <c r="C381" s="2"/>
      <c r="D381" s="2"/>
      <c r="E381" s="2"/>
      <c r="F381" s="2"/>
      <c r="G381" s="2"/>
    </row>
    <row r="382" spans="1:7" ht="26.25" customHeight="1">
      <c r="A382" s="2"/>
      <c r="B382" s="2"/>
      <c r="C382" s="2"/>
      <c r="D382" s="2"/>
      <c r="E382" s="2"/>
      <c r="F382" s="2"/>
      <c r="G382" s="2"/>
    </row>
    <row r="383" spans="1:7" ht="26.25" customHeight="1">
      <c r="A383" s="2"/>
      <c r="B383" s="2"/>
      <c r="C383" s="2"/>
      <c r="D383" s="2"/>
      <c r="E383" s="2"/>
      <c r="F383" s="2"/>
      <c r="G383" s="2"/>
    </row>
    <row r="384" spans="1:7" ht="26.25" customHeight="1">
      <c r="A384" s="2"/>
      <c r="B384" s="2"/>
      <c r="C384" s="2"/>
      <c r="D384" s="2"/>
      <c r="E384" s="2"/>
      <c r="F384" s="2"/>
      <c r="G384" s="2"/>
    </row>
    <row r="385" spans="1:7" ht="26.25" customHeight="1">
      <c r="A385" s="2"/>
      <c r="B385" s="2"/>
      <c r="C385" s="2"/>
      <c r="D385" s="2"/>
      <c r="E385" s="2"/>
      <c r="F385" s="2"/>
      <c r="G385" s="2"/>
    </row>
    <row r="386" spans="1:7" ht="26.25" customHeight="1">
      <c r="A386" s="2"/>
      <c r="B386" s="2"/>
      <c r="C386" s="2"/>
      <c r="D386" s="2"/>
      <c r="E386" s="2"/>
      <c r="F386" s="2"/>
      <c r="G386" s="2"/>
    </row>
    <row r="387" spans="1:7" ht="26.25" customHeight="1">
      <c r="A387" s="2"/>
      <c r="B387" s="2"/>
      <c r="C387" s="2"/>
      <c r="D387" s="2"/>
      <c r="E387" s="2"/>
      <c r="F387" s="2"/>
      <c r="G387" s="2"/>
    </row>
    <row r="388" spans="1:7" ht="26.25" customHeight="1">
      <c r="A388" s="2"/>
      <c r="B388" s="2"/>
      <c r="C388" s="2"/>
      <c r="D388" s="2"/>
      <c r="E388" s="2"/>
      <c r="F388" s="2"/>
      <c r="G388" s="2"/>
    </row>
    <row r="389" spans="1:7" ht="26.25" customHeight="1">
      <c r="A389" s="2"/>
      <c r="B389" s="2"/>
      <c r="C389" s="2"/>
      <c r="D389" s="2"/>
      <c r="E389" s="2"/>
      <c r="F389" s="2"/>
      <c r="G389" s="2"/>
    </row>
    <row r="390" spans="1:7" ht="26.25" customHeight="1">
      <c r="A390" s="2"/>
      <c r="B390" s="2"/>
      <c r="C390" s="2"/>
      <c r="D390" s="2"/>
      <c r="E390" s="2"/>
      <c r="F390" s="2"/>
      <c r="G390" s="2"/>
    </row>
    <row r="391" spans="1:7" ht="26.25" customHeight="1">
      <c r="A391" s="2"/>
      <c r="B391" s="2"/>
      <c r="C391" s="2"/>
      <c r="D391" s="2"/>
      <c r="E391" s="2"/>
      <c r="F391" s="2"/>
      <c r="G391" s="2"/>
    </row>
    <row r="392" spans="1:7" ht="26.25" customHeight="1">
      <c r="A392" s="2"/>
      <c r="B392" s="2"/>
      <c r="C392" s="2"/>
      <c r="D392" s="2"/>
      <c r="E392" s="2"/>
      <c r="F392" s="2"/>
      <c r="G392" s="2"/>
    </row>
    <row r="393" spans="1:7" ht="26.25" customHeight="1">
      <c r="A393" s="2"/>
      <c r="B393" s="2"/>
      <c r="C393" s="2"/>
      <c r="D393" s="2"/>
      <c r="E393" s="2"/>
      <c r="F393" s="2"/>
      <c r="G393" s="2"/>
    </row>
    <row r="394" spans="1:7" ht="26.25" customHeight="1">
      <c r="A394" s="2"/>
      <c r="B394" s="2"/>
      <c r="C394" s="2"/>
      <c r="D394" s="2"/>
      <c r="E394" s="2"/>
      <c r="F394" s="2"/>
      <c r="G394" s="2"/>
    </row>
    <row r="395" spans="1:7" ht="26.25" customHeight="1">
      <c r="A395" s="2"/>
      <c r="B395" s="2"/>
      <c r="C395" s="2"/>
      <c r="D395" s="2"/>
      <c r="E395" s="2"/>
      <c r="F395" s="2"/>
      <c r="G395" s="2"/>
    </row>
    <row r="396" spans="1:7" ht="26.25" customHeight="1">
      <c r="A396" s="2"/>
      <c r="B396" s="2"/>
      <c r="C396" s="2"/>
      <c r="D396" s="2"/>
      <c r="E396" s="2"/>
      <c r="F396" s="2"/>
      <c r="G396" s="2"/>
    </row>
    <row r="397" spans="1:7" ht="26.25" customHeight="1">
      <c r="A397" s="2"/>
      <c r="B397" s="2"/>
      <c r="C397" s="2"/>
      <c r="D397" s="2"/>
      <c r="E397" s="2"/>
      <c r="F397" s="2"/>
      <c r="G397" s="2"/>
    </row>
    <row r="398" spans="1:7" ht="26.25" customHeight="1">
      <c r="A398" s="2"/>
      <c r="B398" s="2"/>
      <c r="C398" s="2"/>
      <c r="D398" s="2"/>
      <c r="E398" s="2"/>
      <c r="F398" s="2"/>
      <c r="G398" s="2"/>
    </row>
    <row r="399" spans="1:7" ht="26.25" customHeight="1">
      <c r="A399" s="2"/>
      <c r="B399" s="2"/>
      <c r="C399" s="2"/>
      <c r="D399" s="2"/>
      <c r="E399" s="2"/>
      <c r="F399" s="2"/>
      <c r="G399" s="2"/>
    </row>
    <row r="400" spans="1:7" ht="26.25" customHeight="1">
      <c r="A400" s="2"/>
      <c r="B400" s="2"/>
      <c r="C400" s="2"/>
      <c r="D400" s="2"/>
      <c r="E400" s="2"/>
      <c r="F400" s="2"/>
      <c r="G400" s="2"/>
    </row>
    <row r="401" spans="1:7" ht="26.25" customHeight="1">
      <c r="A401" s="2"/>
      <c r="B401" s="2"/>
      <c r="C401" s="2"/>
      <c r="D401" s="2"/>
      <c r="E401" s="2"/>
      <c r="F401" s="2"/>
      <c r="G401" s="2"/>
    </row>
    <row r="402" spans="1:7" ht="26.25" customHeight="1">
      <c r="A402" s="2"/>
      <c r="B402" s="2"/>
      <c r="C402" s="2"/>
      <c r="D402" s="2"/>
      <c r="E402" s="2"/>
      <c r="F402" s="2"/>
      <c r="G402" s="2"/>
    </row>
    <row r="403" spans="1:7" ht="26.25" customHeight="1">
      <c r="A403" s="2"/>
      <c r="B403" s="2"/>
      <c r="C403" s="2"/>
      <c r="D403" s="2"/>
      <c r="E403" s="2"/>
      <c r="F403" s="2"/>
      <c r="G403" s="2"/>
    </row>
    <row r="404" spans="1:7" ht="26.25" customHeight="1">
      <c r="A404" s="2"/>
      <c r="B404" s="2"/>
      <c r="C404" s="2"/>
      <c r="D404" s="2"/>
      <c r="E404" s="2"/>
      <c r="F404" s="2"/>
      <c r="G404" s="2"/>
    </row>
    <row r="405" spans="1:7" ht="26.25" customHeight="1">
      <c r="A405" s="2"/>
      <c r="B405" s="2"/>
      <c r="C405" s="2"/>
      <c r="D405" s="2"/>
      <c r="E405" s="2"/>
      <c r="F405" s="2"/>
      <c r="G405" s="2"/>
    </row>
    <row r="406" spans="1:7" ht="26.25" customHeight="1">
      <c r="A406" s="2"/>
      <c r="B406" s="2"/>
      <c r="C406" s="2"/>
      <c r="D406" s="2"/>
      <c r="E406" s="2"/>
      <c r="F406" s="2"/>
      <c r="G406" s="2"/>
    </row>
    <row r="407" spans="1:7" ht="26.25" customHeight="1">
      <c r="A407" s="2"/>
      <c r="B407" s="2"/>
      <c r="C407" s="2"/>
      <c r="D407" s="2"/>
      <c r="E407" s="2"/>
      <c r="F407" s="2"/>
      <c r="G407" s="2"/>
    </row>
    <row r="408" spans="1:7" ht="26.25" customHeight="1">
      <c r="A408" s="2"/>
      <c r="B408" s="2"/>
      <c r="C408" s="2"/>
      <c r="D408" s="2"/>
      <c r="E408" s="2"/>
      <c r="F408" s="2"/>
      <c r="G408" s="2"/>
    </row>
    <row r="409" spans="1:7" ht="26.25" customHeight="1">
      <c r="A409" s="2"/>
      <c r="B409" s="2"/>
      <c r="C409" s="2"/>
      <c r="D409" s="2"/>
      <c r="E409" s="2"/>
      <c r="F409" s="2"/>
      <c r="G409" s="2"/>
    </row>
    <row r="410" spans="1:7" ht="26.25" customHeight="1">
      <c r="A410" s="2"/>
      <c r="B410" s="2"/>
      <c r="C410" s="2"/>
      <c r="D410" s="2"/>
      <c r="E410" s="2"/>
      <c r="F410" s="2"/>
      <c r="G410" s="2"/>
    </row>
    <row r="411" spans="1:7" ht="26.25" customHeight="1">
      <c r="A411" s="2"/>
      <c r="B411" s="2"/>
      <c r="C411" s="2"/>
      <c r="D411" s="2"/>
      <c r="E411" s="2"/>
      <c r="F411" s="2"/>
      <c r="G411" s="2"/>
    </row>
    <row r="412" spans="1:7" ht="26.25" customHeight="1">
      <c r="A412" s="2"/>
      <c r="B412" s="2"/>
      <c r="C412" s="2"/>
      <c r="D412" s="2"/>
      <c r="E412" s="2"/>
      <c r="F412" s="2"/>
      <c r="G412" s="2"/>
    </row>
    <row r="413" spans="1:7" ht="26.25" customHeight="1">
      <c r="A413" s="2"/>
      <c r="B413" s="2"/>
      <c r="C413" s="2"/>
      <c r="D413" s="2"/>
      <c r="E413" s="2"/>
      <c r="F413" s="2"/>
      <c r="G413" s="2"/>
    </row>
    <row r="414" spans="1:7" ht="26.25" customHeight="1">
      <c r="A414" s="2"/>
      <c r="B414" s="2"/>
      <c r="C414" s="2"/>
      <c r="D414" s="2"/>
      <c r="E414" s="2"/>
      <c r="F414" s="2"/>
      <c r="G414" s="2"/>
    </row>
    <row r="415" spans="1:7" ht="26.25" customHeight="1">
      <c r="A415" s="2"/>
      <c r="B415" s="2"/>
      <c r="C415" s="2"/>
      <c r="D415" s="2"/>
      <c r="E415" s="2"/>
      <c r="F415" s="2"/>
      <c r="G415" s="2"/>
    </row>
    <row r="416" spans="1:7" ht="26.25" customHeight="1">
      <c r="A416" s="2"/>
      <c r="B416" s="2"/>
      <c r="C416" s="2"/>
      <c r="D416" s="2"/>
      <c r="E416" s="2"/>
      <c r="F416" s="2"/>
      <c r="G416" s="2"/>
    </row>
    <row r="417" spans="1:7" ht="26.25" customHeight="1">
      <c r="A417" s="2"/>
      <c r="B417" s="2"/>
      <c r="C417" s="2"/>
      <c r="D417" s="2"/>
      <c r="E417" s="2"/>
      <c r="F417" s="2"/>
      <c r="G417" s="2"/>
    </row>
    <row r="418" spans="1:7" ht="26.25" customHeight="1">
      <c r="A418" s="2"/>
      <c r="B418" s="2"/>
      <c r="C418" s="2"/>
      <c r="D418" s="2"/>
      <c r="E418" s="2"/>
      <c r="F418" s="2"/>
      <c r="G418" s="2"/>
    </row>
    <row r="419" spans="1:7" ht="26.25" customHeight="1">
      <c r="A419" s="2"/>
      <c r="B419" s="2"/>
      <c r="C419" s="2"/>
      <c r="D419" s="2"/>
      <c r="E419" s="2"/>
      <c r="F419" s="2"/>
      <c r="G419" s="2"/>
    </row>
    <row r="420" spans="1:7" ht="26.25" customHeight="1">
      <c r="A420" s="2"/>
      <c r="B420" s="2"/>
      <c r="C420" s="2"/>
      <c r="D420" s="2"/>
      <c r="E420" s="2"/>
      <c r="F420" s="2"/>
      <c r="G420" s="2"/>
    </row>
    <row r="421" spans="1:7" ht="15">
      <c r="A421" s="2"/>
      <c r="B421" s="2"/>
      <c r="C421" s="2"/>
      <c r="D421" s="2"/>
      <c r="E421" s="2"/>
      <c r="F421" s="2"/>
      <c r="G421" s="2"/>
    </row>
    <row r="422" spans="1:7" ht="15">
      <c r="A422" s="2"/>
      <c r="B422" s="2"/>
      <c r="C422" s="2"/>
      <c r="D422" s="2"/>
      <c r="E422" s="2"/>
      <c r="F422" s="2"/>
      <c r="G422" s="2"/>
    </row>
    <row r="423" spans="1:7" ht="15">
      <c r="A423" s="2"/>
      <c r="B423" s="2"/>
      <c r="C423" s="2"/>
      <c r="D423" s="2"/>
      <c r="E423" s="2"/>
      <c r="F423" s="2"/>
      <c r="G423" s="2"/>
    </row>
    <row r="424" spans="1:7" ht="15">
      <c r="A424" s="2"/>
      <c r="B424" s="2"/>
      <c r="C424" s="2"/>
      <c r="D424" s="2"/>
      <c r="E424" s="2"/>
      <c r="F424" s="2"/>
      <c r="G424" s="2"/>
    </row>
    <row r="425" spans="1:7" ht="15">
      <c r="A425" s="2"/>
      <c r="B425" s="2"/>
      <c r="C425" s="2"/>
      <c r="D425" s="2"/>
      <c r="E425" s="2"/>
      <c r="F425" s="2"/>
      <c r="G425" s="2"/>
    </row>
    <row r="426" spans="1:7" ht="15">
      <c r="A426" s="2"/>
      <c r="B426" s="2"/>
      <c r="C426" s="2"/>
      <c r="D426" s="2"/>
      <c r="E426" s="2"/>
      <c r="F426" s="2"/>
      <c r="G426" s="2"/>
    </row>
    <row r="427" spans="1:7" ht="15">
      <c r="A427" s="2"/>
      <c r="B427" s="2"/>
      <c r="C427" s="2"/>
      <c r="D427" s="2"/>
      <c r="E427" s="2"/>
      <c r="F427" s="2"/>
      <c r="G427" s="2"/>
    </row>
    <row r="428" spans="1:7" ht="15">
      <c r="A428" s="2"/>
      <c r="B428" s="2"/>
      <c r="C428" s="2"/>
      <c r="D428" s="2"/>
      <c r="E428" s="2"/>
      <c r="F428" s="2"/>
      <c r="G428" s="2"/>
    </row>
    <row r="429" spans="1:7" ht="15">
      <c r="A429" s="2"/>
      <c r="B429" s="2"/>
      <c r="C429" s="2"/>
      <c r="D429" s="2"/>
      <c r="E429" s="2"/>
      <c r="F429" s="2"/>
      <c r="G429" s="2"/>
    </row>
    <row r="430" spans="1:7" ht="15">
      <c r="A430" s="2"/>
      <c r="B430" s="2"/>
      <c r="C430" s="2"/>
      <c r="D430" s="2"/>
      <c r="E430" s="2"/>
      <c r="F430" s="2"/>
      <c r="G430" s="2"/>
    </row>
    <row r="431" spans="1:7" ht="15">
      <c r="A431" s="2"/>
      <c r="B431" s="2"/>
      <c r="C431" s="2"/>
      <c r="D431" s="2"/>
      <c r="E431" s="2"/>
      <c r="F431" s="2"/>
      <c r="G431" s="2"/>
    </row>
    <row r="432" spans="1:7" ht="15">
      <c r="A432" s="2"/>
      <c r="B432" s="2"/>
      <c r="C432" s="2"/>
      <c r="D432" s="2"/>
      <c r="E432" s="2"/>
      <c r="F432" s="2"/>
      <c r="G432" s="2"/>
    </row>
    <row r="433" spans="1:7" ht="15">
      <c r="A433" s="2"/>
      <c r="B433" s="2"/>
      <c r="C433" s="2"/>
      <c r="D433" s="2"/>
      <c r="E433" s="2"/>
      <c r="F433" s="2"/>
      <c r="G433" s="2"/>
    </row>
    <row r="434" spans="1:7" ht="15">
      <c r="A434" s="2"/>
      <c r="B434" s="2"/>
      <c r="C434" s="2"/>
      <c r="D434" s="2"/>
      <c r="E434" s="2"/>
      <c r="F434" s="2"/>
      <c r="G434" s="2"/>
    </row>
    <row r="435" spans="1:7" ht="15">
      <c r="A435" s="2"/>
      <c r="B435" s="2"/>
      <c r="C435" s="2"/>
      <c r="D435" s="2"/>
      <c r="E435" s="2"/>
      <c r="F435" s="2"/>
      <c r="G435" s="2"/>
    </row>
    <row r="436" spans="1:7" ht="15">
      <c r="A436" s="2"/>
      <c r="B436" s="2"/>
      <c r="C436" s="2"/>
      <c r="D436" s="2"/>
      <c r="E436" s="2"/>
      <c r="F436" s="2"/>
      <c r="G436" s="2"/>
    </row>
    <row r="437" spans="1:7" ht="15">
      <c r="A437" s="2"/>
      <c r="B437" s="2"/>
      <c r="C437" s="2"/>
      <c r="D437" s="2"/>
      <c r="E437" s="2"/>
      <c r="F437" s="2"/>
      <c r="G437" s="2"/>
    </row>
    <row r="438" spans="1:7" ht="15">
      <c r="A438" s="2"/>
      <c r="B438" s="2"/>
      <c r="C438" s="2"/>
      <c r="D438" s="2"/>
      <c r="E438" s="2"/>
      <c r="F438" s="2"/>
      <c r="G438" s="2"/>
    </row>
    <row r="439" spans="1:7" ht="15">
      <c r="A439" s="2"/>
      <c r="B439" s="2"/>
      <c r="C439" s="2"/>
      <c r="D439" s="2"/>
      <c r="E439" s="2"/>
      <c r="F439" s="2"/>
      <c r="G439" s="2"/>
    </row>
    <row r="440" spans="1:7" ht="15">
      <c r="A440" s="2"/>
      <c r="B440" s="2"/>
      <c r="C440" s="2"/>
      <c r="D440" s="2"/>
      <c r="E440" s="2"/>
      <c r="F440" s="2"/>
      <c r="G440" s="2"/>
    </row>
    <row r="441" spans="1:7" ht="15">
      <c r="A441" s="2"/>
      <c r="B441" s="2"/>
      <c r="C441" s="2"/>
      <c r="D441" s="2"/>
      <c r="E441" s="2"/>
      <c r="F441" s="2"/>
      <c r="G441" s="2"/>
    </row>
    <row r="442" spans="1:7" ht="15">
      <c r="A442" s="2"/>
      <c r="B442" s="2"/>
      <c r="C442" s="2"/>
      <c r="D442" s="2"/>
      <c r="E442" s="2"/>
      <c r="F442" s="2"/>
      <c r="G442" s="2"/>
    </row>
    <row r="443" spans="1:7" ht="15">
      <c r="A443" s="2"/>
      <c r="B443" s="2"/>
      <c r="C443" s="2"/>
      <c r="D443" s="2"/>
      <c r="E443" s="2"/>
      <c r="F443" s="2"/>
      <c r="G443" s="2"/>
    </row>
    <row r="444" spans="1:7" ht="15">
      <c r="A444" s="2"/>
      <c r="B444" s="2"/>
      <c r="C444" s="2"/>
      <c r="D444" s="2"/>
      <c r="E444" s="2"/>
      <c r="F444" s="2"/>
      <c r="G444" s="2"/>
    </row>
    <row r="445" spans="1:7" ht="15">
      <c r="A445" s="2"/>
      <c r="B445" s="2"/>
      <c r="C445" s="2"/>
      <c r="D445" s="2"/>
      <c r="E445" s="2"/>
      <c r="F445" s="2"/>
      <c r="G445" s="2"/>
    </row>
    <row r="446" spans="1:7" ht="15">
      <c r="A446" s="2"/>
      <c r="B446" s="2"/>
      <c r="C446" s="2"/>
      <c r="D446" s="2"/>
      <c r="E446" s="2"/>
      <c r="F446" s="2"/>
      <c r="G446" s="2"/>
    </row>
    <row r="447" spans="1:7" ht="15">
      <c r="A447" s="2"/>
      <c r="B447" s="2"/>
      <c r="C447" s="2"/>
      <c r="D447" s="2"/>
      <c r="E447" s="2"/>
      <c r="F447" s="2"/>
      <c r="G447" s="2"/>
    </row>
    <row r="448" spans="1:7" ht="15">
      <c r="A448" s="2"/>
      <c r="B448" s="2"/>
      <c r="C448" s="2"/>
      <c r="D448" s="2"/>
      <c r="E448" s="2"/>
      <c r="F448" s="2"/>
      <c r="G448" s="2"/>
    </row>
    <row r="449" spans="1:7" ht="15">
      <c r="A449" s="2"/>
      <c r="B449" s="2"/>
      <c r="C449" s="2"/>
      <c r="D449" s="2"/>
      <c r="E449" s="2"/>
      <c r="F449" s="2"/>
      <c r="G449" s="2"/>
    </row>
    <row r="450" spans="1:7" ht="15">
      <c r="A450" s="2"/>
      <c r="B450" s="2"/>
      <c r="C450" s="2"/>
      <c r="D450" s="2"/>
      <c r="E450" s="2"/>
      <c r="F450" s="2"/>
      <c r="G450" s="2"/>
    </row>
    <row r="451" spans="1:7" ht="15">
      <c r="A451" s="2"/>
      <c r="B451" s="2"/>
      <c r="C451" s="2"/>
      <c r="D451" s="2"/>
      <c r="E451" s="2"/>
      <c r="F451" s="2"/>
      <c r="G451" s="2"/>
    </row>
    <row r="452" spans="1:7" ht="15">
      <c r="A452" s="2"/>
      <c r="B452" s="2"/>
      <c r="C452" s="2"/>
      <c r="D452" s="2"/>
      <c r="E452" s="2"/>
      <c r="F452" s="2"/>
      <c r="G452" s="2"/>
    </row>
    <row r="453" spans="1:7" ht="15">
      <c r="A453" s="2"/>
      <c r="B453" s="2"/>
      <c r="C453" s="2"/>
      <c r="D453" s="2"/>
      <c r="E453" s="2"/>
      <c r="F453" s="2"/>
      <c r="G453" s="2"/>
    </row>
    <row r="454" spans="1:7" ht="15">
      <c r="A454" s="2"/>
      <c r="B454" s="2"/>
      <c r="C454" s="2"/>
      <c r="D454" s="2"/>
      <c r="E454" s="2"/>
      <c r="F454" s="2"/>
      <c r="G454" s="2"/>
    </row>
    <row r="455" spans="1:7" ht="15">
      <c r="A455" s="2"/>
      <c r="B455" s="2"/>
      <c r="C455" s="2"/>
      <c r="D455" s="2"/>
      <c r="E455" s="2"/>
      <c r="F455" s="2"/>
      <c r="G455" s="2"/>
    </row>
    <row r="456" spans="1:7" ht="15">
      <c r="A456" s="2"/>
      <c r="B456" s="2"/>
      <c r="C456" s="2"/>
      <c r="D456" s="2"/>
      <c r="E456" s="2"/>
      <c r="F456" s="2"/>
      <c r="G456" s="2"/>
    </row>
    <row r="457" spans="1:7" ht="15">
      <c r="A457" s="2"/>
      <c r="B457" s="2"/>
      <c r="C457" s="2"/>
      <c r="D457" s="2"/>
      <c r="E457" s="2"/>
      <c r="F457" s="2"/>
      <c r="G457" s="2"/>
    </row>
    <row r="458" spans="1:7" ht="15">
      <c r="A458" s="2"/>
      <c r="B458" s="2"/>
      <c r="C458" s="2"/>
      <c r="D458" s="2"/>
      <c r="E458" s="2"/>
      <c r="F458" s="2"/>
      <c r="G458" s="2"/>
    </row>
    <row r="459" spans="1:7" ht="15">
      <c r="A459" s="2"/>
      <c r="B459" s="2"/>
      <c r="C459" s="2"/>
      <c r="D459" s="2"/>
      <c r="E459" s="2"/>
      <c r="F459" s="2"/>
      <c r="G459" s="2"/>
    </row>
  </sheetData>
  <sheetProtection/>
  <mergeCells count="2">
    <mergeCell ref="A2:F2"/>
    <mergeCell ref="A187:G187"/>
  </mergeCells>
  <printOptions/>
  <pageMargins left="0.7874015748031497" right="0" top="0" bottom="0" header="0.5118110236220472" footer="0.5118110236220472"/>
  <pageSetup orientation="landscape" paperSize="9" scale="90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2016-03-23T07:58:30Z</cp:lastPrinted>
  <dcterms:created xsi:type="dcterms:W3CDTF">2016-01-13T06:07:18Z</dcterms:created>
  <dcterms:modified xsi:type="dcterms:W3CDTF">2017-06-07T10:37:41Z</dcterms:modified>
  <cp:category/>
  <cp:version/>
  <cp:contentType/>
  <cp:contentStatus/>
  <cp:revision>1</cp:revision>
</cp:coreProperties>
</file>